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drawings/drawing12.xml" ContentType="application/vnd.openxmlformats-officedocument.drawing+xml"/>
  <Override PartName="/xl/ctrlProps/ctrlProp11.xml" ContentType="application/vnd.ms-excel.controlproperties+xml"/>
  <Override PartName="/xl/drawings/drawing13.xml" ContentType="application/vnd.openxmlformats-officedocument.drawing+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ttps://author.cdph.ca.gov/programs/cfh/dmcah/ie/CDPH Document Library/"/>
    </mc:Choice>
  </mc:AlternateContent>
  <workbookProtection workbookPassword="CC2D" lockStructure="1"/>
  <bookViews>
    <workbookView xWindow="-15" yWindow="-15" windowWidth="14400" windowHeight="14655" tabRatio="917" firstSheet="1" activeTab="2"/>
  </bookViews>
  <sheets>
    <sheet name="GUIDE (OLD)" sheetId="109" state="hidden" r:id="rId1"/>
    <sheet name="GUIDE" sheetId="111" r:id="rId2"/>
    <sheet name="ORIGINAL BUDGET" sheetId="98" r:id="rId3"/>
    <sheet name="BR1" sheetId="99" state="hidden" r:id="rId4"/>
    <sheet name="BR2" sheetId="100" state="hidden" r:id="rId5"/>
    <sheet name="BR3" sheetId="101" state="hidden" r:id="rId6"/>
    <sheet name="J-Pers" sheetId="82" r:id="rId7"/>
    <sheet name="J-Oper" sheetId="2" r:id="rId8"/>
    <sheet name="J-Capl" sheetId="4" r:id="rId9"/>
    <sheet name="J-Other" sheetId="3" r:id="rId10"/>
    <sheet name="Q1 Inv" sheetId="103" state="hidden" r:id="rId11"/>
    <sheet name="Q2 Inv" sheetId="104" state="hidden" r:id="rId12"/>
    <sheet name="Q3 Inv" sheetId="105" state="hidden" r:id="rId13"/>
    <sheet name="Q4 Inv" sheetId="106" state="hidden" r:id="rId14"/>
    <sheet name="Sup Inv" sheetId="107" state="hidden" r:id="rId15"/>
    <sheet name="Fund Rec" sheetId="64" state="hidden" r:id="rId16"/>
    <sheet name="Notes" sheetId="80" state="hidden" r:id="rId17"/>
    <sheet name="DATA" sheetId="102" state="hidden" r:id="rId18"/>
    <sheet name="Template Notes" sheetId="110" state="hidden" r:id="rId19"/>
  </sheets>
  <externalReferences>
    <externalReference r:id="rId20"/>
  </externalReferences>
  <definedNames>
    <definedName name="_xlnm._FilterDatabase" localSheetId="17" hidden="1">DATA!$F$3:$K$67</definedName>
    <definedName name="Activation" localSheetId="1">'[1]ORIGINAL BUDGET'!$X$4</definedName>
    <definedName name="Activation">'ORIGINAL BUDGET'!$X$4</definedName>
    <definedName name="AgencyList">DATA!$K$2:$K$68</definedName>
    <definedName name="AgencyTable" localSheetId="1">[1]DATA!#REF!</definedName>
    <definedName name="AgencyTable">DATA!#REF!</definedName>
    <definedName name="AgencyTable_Cities">DATA!$I$2:$I$4</definedName>
    <definedName name="Base_MCF" localSheetId="2">'ORIGINAL BUDGET'!#REF!</definedName>
    <definedName name="BudgetType" localSheetId="17">DATA!$A$23:$A$32</definedName>
    <definedName name="BudgetType" localSheetId="2">DATA!$A$23:$A$32</definedName>
    <definedName name="Currentbudget" localSheetId="1">[1]DATA!$A$62:$A$66</definedName>
    <definedName name="Currentbudget">DATA!$A$62:$A$66</definedName>
    <definedName name="FiscalYear">DATA!XFC17</definedName>
    <definedName name="Indirect_Cost_Options">'ORIGINAL BUDGET'!$AC$164:$AC$167</definedName>
    <definedName name="MCFtype" localSheetId="17">DATA!$B$10:$B$17</definedName>
    <definedName name="MCFType" localSheetId="1">[1]DATA!$B$10:$B$17</definedName>
    <definedName name="MCFType">DATA!$B$10:$B$17</definedName>
    <definedName name="PCACodes" localSheetId="3">DATA!$B$35:$B$52</definedName>
    <definedName name="PCACodes" localSheetId="4">DATA!$B$35:$B$52</definedName>
    <definedName name="PCACodes" localSheetId="5">DATA!$B$35:$B$52</definedName>
    <definedName name="PCACodes" localSheetId="17">DATA!$B$35:$B$52</definedName>
    <definedName name="PCACodes" localSheetId="2">DATA!$B$35:$B$52</definedName>
    <definedName name="PCACodes" localSheetId="10">DATA!$B$35:$B$52</definedName>
    <definedName name="PCACodes" localSheetId="11">DATA!$B$35:$B$52</definedName>
    <definedName name="PCACodes" localSheetId="12">DATA!$B$35:$B$52</definedName>
    <definedName name="PCACodes" localSheetId="13">DATA!$B$35:$B$52</definedName>
    <definedName name="PCACodes" localSheetId="14">DATA!$B$35:$B$52</definedName>
    <definedName name="PCATitles" localSheetId="3">DATA!$A$35:$A$52</definedName>
    <definedName name="PCATitles" localSheetId="4">DATA!$A$35:$A$52</definedName>
    <definedName name="PCATitles" localSheetId="5">DATA!$A$35:$A$52</definedName>
    <definedName name="PCATitles" localSheetId="17">DATA!$A$35:$A$52</definedName>
    <definedName name="PCATitles" localSheetId="2">DATA!$A$35:$A$52</definedName>
    <definedName name="PCATitles" localSheetId="10">DATA!$A$35:$A$52</definedName>
    <definedName name="PCATitles" localSheetId="11">DATA!$A$35:$A$52</definedName>
    <definedName name="PCATitles" localSheetId="12">DATA!$A$35:$A$52</definedName>
    <definedName name="PCATitles" localSheetId="13">DATA!$A$35:$A$52</definedName>
    <definedName name="PCATitles" localSheetId="14">DATA!$A$35:$A$52</definedName>
    <definedName name="_xlnm.Print_Area" localSheetId="3">'BR1'!$A$1:$N$116,'BR1'!$A$117:$V$149</definedName>
    <definedName name="_xlnm.Print_Area" localSheetId="4">'BR2'!$A$1:$N$116,'BR2'!$A$117:$V$149</definedName>
    <definedName name="_xlnm.Print_Area" localSheetId="5">'BR3'!$A$1:$N$116,'BR3'!$A$117:$V$149</definedName>
    <definedName name="_xlnm.Print_Area" localSheetId="15">'Fund Rec'!$A$4:$T$218</definedName>
    <definedName name="_xlnm.Print_Area" localSheetId="1">GUIDE!$A$1:$O$46</definedName>
    <definedName name="_xlnm.Print_Area" localSheetId="0">'GUIDE (OLD)'!$B$1:$R$61</definedName>
    <definedName name="_xlnm.Print_Area" localSheetId="8">'J-Capl'!$A$2:$F$20</definedName>
    <definedName name="_xlnm.Print_Area" localSheetId="7">'J-Oper'!$A$2:$G$24</definedName>
    <definedName name="_xlnm.Print_Area" localSheetId="9">'J-Other'!$A$2:$G$30</definedName>
    <definedName name="_xlnm.Print_Area" localSheetId="6">'J-Pers'!$A$5:$M$17</definedName>
    <definedName name="_xlnm.Print_Area" localSheetId="16">Notes!$A$1:$D$28</definedName>
    <definedName name="_xlnm.Print_Area" localSheetId="2">'ORIGINAL BUDGET'!$A$1:$T$116,'ORIGINAL BUDGET'!$A$117:$V$149</definedName>
    <definedName name="_xlnm.Print_Area" localSheetId="10">'Q1 Inv'!$A$1:$N$116,'Q1 Inv'!$A$117:$V$149</definedName>
    <definedName name="_xlnm.Print_Area" localSheetId="11">'Q2 Inv'!$A$1:$N$116,'Q2 Inv'!$A$117:$V$149</definedName>
    <definedName name="_xlnm.Print_Area" localSheetId="12">'Q3 Inv'!$A$1:$N$116,'Q3 Inv'!$A$117:$V$149</definedName>
    <definedName name="_xlnm.Print_Area" localSheetId="13">'Q4 Inv'!$A$1:$N$116,'Q4 Inv'!$A$117:$V$149</definedName>
    <definedName name="_xlnm.Print_Area" localSheetId="14">'Sup Inv'!$A$1:$N$116,'Sup Inv'!$A$117:$V$149</definedName>
    <definedName name="_xlnm.Print_Titles" localSheetId="3">'BR1'!$4:$8</definedName>
    <definedName name="_xlnm.Print_Titles" localSheetId="4">'BR2'!$4:$8</definedName>
    <definedName name="_xlnm.Print_Titles" localSheetId="5">'BR3'!$4:$8</definedName>
    <definedName name="_xlnm.Print_Titles" localSheetId="7">'J-Oper'!$3:$8</definedName>
    <definedName name="_xlnm.Print_Titles" localSheetId="9">'J-Other'!$3:$10</definedName>
    <definedName name="_xlnm.Print_Titles" localSheetId="6">'J-Pers'!$4:$12</definedName>
    <definedName name="_xlnm.Print_Titles" localSheetId="2">'ORIGINAL BUDGET'!$4:$8</definedName>
    <definedName name="_xlnm.Print_Titles" localSheetId="10">'Q1 Inv'!$4:$8</definedName>
    <definedName name="_xlnm.Print_Titles" localSheetId="11">'Q2 Inv'!$4:$8</definedName>
    <definedName name="_xlnm.Print_Titles" localSheetId="12">'Q3 Inv'!$4:$8</definedName>
    <definedName name="_xlnm.Print_Titles" localSheetId="13">'Q4 Inv'!$4:$8</definedName>
    <definedName name="_xlnm.Print_Titles" localSheetId="14">'Sup Inv'!$4:$8</definedName>
    <definedName name="Programs" localSheetId="17">DATA!$A$3:$A$6</definedName>
    <definedName name="Programs" localSheetId="2">DATA!$A$2:$A$7</definedName>
    <definedName name="ProgramTypes" localSheetId="17">DATA!$A$10:$A$17</definedName>
    <definedName name="ProgramTypes" localSheetId="1">[1]DATA!$A$10:$A$16</definedName>
    <definedName name="ProgramTypes">DATA!$A$10:$A$16</definedName>
    <definedName name="State_Fiscal_Years">'ORIGINAL BUDGET'!$AC$153:$AC$155</definedName>
    <definedName name="TemplateVersion">DATA!$A$25</definedName>
    <definedName name="Title">'ORIGINAL BUDGET'!$AC$157:$AC$162</definedName>
    <definedName name="WeightedMCFTitles">DATA!$A$58:$A$59</definedName>
    <definedName name="Z_FDD34FB1_AF01_49AC_A287_7E567C79672A_.wvu.PrintArea" localSheetId="1" hidden="1">GUIDE!$A$1:$O$46</definedName>
    <definedName name="Z_FDD34FB1_AF01_49AC_A287_7E567C79672A_.wvu.Rows" localSheetId="1" hidden="1">GUIDE!$2:$2,GUIDE!$17:$17,GUIDE!$20:$22,GUIDE!$33:$33,GUIDE!$40:$40,GUIDE!$48:$133</definedName>
  </definedNames>
  <calcPr calcId="162913" iterate="1"/>
  <fileRecoveryPr autoRecover="0"/>
</workbook>
</file>

<file path=xl/calcChain.xml><?xml version="1.0" encoding="utf-8"?>
<calcChain xmlns="http://schemas.openxmlformats.org/spreadsheetml/2006/main">
  <c r="B1" i="111" l="1"/>
  <c r="C5" i="82" l="1"/>
  <c r="C6" i="82"/>
  <c r="C7" i="82"/>
  <c r="C8" i="82"/>
  <c r="A3" i="101"/>
  <c r="A3" i="100"/>
  <c r="A3" i="99"/>
  <c r="A3" i="98"/>
  <c r="B1" i="109" l="1"/>
  <c r="I18" i="106" l="1"/>
  <c r="C8" i="64" l="1"/>
  <c r="T56" i="64"/>
  <c r="S56" i="64"/>
  <c r="R56" i="64"/>
  <c r="Q56" i="64"/>
  <c r="P56" i="64"/>
  <c r="O56" i="64"/>
  <c r="N56" i="64"/>
  <c r="M56" i="64"/>
  <c r="L56" i="64"/>
  <c r="K56" i="64"/>
  <c r="J56" i="64"/>
  <c r="H56" i="64"/>
  <c r="G56" i="64"/>
  <c r="P54" i="64"/>
  <c r="N54" i="64"/>
  <c r="L54" i="64"/>
  <c r="H54" i="64"/>
  <c r="K52" i="64"/>
  <c r="F25" i="99" l="1"/>
  <c r="F67" i="99" l="1"/>
  <c r="F67" i="100" s="1"/>
  <c r="F67" i="101" s="1"/>
  <c r="S103" i="99" l="1"/>
  <c r="Q103" i="99"/>
  <c r="O103" i="99"/>
  <c r="S103" i="100"/>
  <c r="Q103" i="100"/>
  <c r="O103" i="100"/>
  <c r="S103" i="101"/>
  <c r="Q103" i="101"/>
  <c r="O103" i="101"/>
  <c r="T89" i="99"/>
  <c r="S89" i="99"/>
  <c r="R89" i="99"/>
  <c r="Q89" i="99"/>
  <c r="T89" i="100"/>
  <c r="S89" i="100"/>
  <c r="R89" i="100"/>
  <c r="Q89" i="100"/>
  <c r="T89" i="101"/>
  <c r="S89" i="101"/>
  <c r="R89" i="101"/>
  <c r="Q89" i="101"/>
  <c r="AE20" i="3" l="1"/>
  <c r="AD20" i="3"/>
  <c r="AC20" i="3"/>
  <c r="V20" i="3"/>
  <c r="U20" i="3"/>
  <c r="T20" i="3"/>
  <c r="M20" i="3"/>
  <c r="L20" i="3"/>
  <c r="K20" i="3"/>
  <c r="P20" i="3"/>
  <c r="Y20" i="3" s="1"/>
  <c r="AH20" i="3" s="1"/>
  <c r="O20" i="3"/>
  <c r="X20" i="3" s="1"/>
  <c r="AG20" i="3" s="1"/>
  <c r="N20" i="3"/>
  <c r="W20" i="3" s="1"/>
  <c r="AF20" i="3" s="1"/>
  <c r="J14" i="4"/>
  <c r="C4" i="80" l="1"/>
  <c r="M107" i="98" l="1"/>
  <c r="C174" i="64" l="1"/>
  <c r="P114" i="64" l="1"/>
  <c r="O114" i="64"/>
  <c r="N114" i="64"/>
  <c r="M114" i="64"/>
  <c r="L114" i="64"/>
  <c r="K114" i="64"/>
  <c r="J114" i="64"/>
  <c r="H114" i="64"/>
  <c r="G114" i="64"/>
  <c r="P112" i="64"/>
  <c r="N112" i="64"/>
  <c r="L112" i="64"/>
  <c r="H112" i="64"/>
  <c r="K110" i="64"/>
  <c r="C9" i="64" l="1"/>
  <c r="Y4" i="4"/>
  <c r="Q4" i="4"/>
  <c r="I4" i="4"/>
  <c r="Y20" i="4"/>
  <c r="Q20" i="4"/>
  <c r="I20" i="4"/>
  <c r="Z14" i="4"/>
  <c r="R14" i="4"/>
  <c r="B9" i="4"/>
  <c r="C9" i="2"/>
  <c r="E14" i="99" l="1"/>
  <c r="E14" i="100" s="1"/>
  <c r="E14" i="101" s="1"/>
  <c r="D14" i="98"/>
  <c r="E125" i="104" l="1"/>
  <c r="E125" i="105"/>
  <c r="E125" i="106"/>
  <c r="E125" i="107"/>
  <c r="E125" i="103"/>
  <c r="C14" i="104" l="1"/>
  <c r="B14" i="104"/>
  <c r="A14" i="104"/>
  <c r="C14" i="105"/>
  <c r="B14" i="105"/>
  <c r="A14" i="105"/>
  <c r="C14" i="106"/>
  <c r="B14" i="106"/>
  <c r="A14" i="106"/>
  <c r="C14" i="107"/>
  <c r="B14" i="107"/>
  <c r="A14" i="107"/>
  <c r="C14" i="103"/>
  <c r="B14" i="103"/>
  <c r="A14" i="103"/>
  <c r="A14" i="99"/>
  <c r="D14" i="99" s="1"/>
  <c r="A14" i="100" l="1"/>
  <c r="D14" i="100" s="1"/>
  <c r="E14" i="105"/>
  <c r="E14" i="106"/>
  <c r="E14" i="107"/>
  <c r="E14" i="104"/>
  <c r="A14" i="101" l="1"/>
  <c r="D14" i="101" s="1"/>
  <c r="E14" i="103"/>
  <c r="D14" i="105" l="1"/>
  <c r="D14" i="106"/>
  <c r="D14" i="107"/>
  <c r="D14" i="104"/>
  <c r="D14" i="103"/>
  <c r="D125" i="99"/>
  <c r="E125" i="99"/>
  <c r="U126" i="99" l="1"/>
  <c r="U127" i="99"/>
  <c r="U128" i="99"/>
  <c r="U129" i="99"/>
  <c r="U130" i="99"/>
  <c r="U131" i="99"/>
  <c r="U132" i="99"/>
  <c r="U133" i="99"/>
  <c r="U134" i="99"/>
  <c r="U135" i="99"/>
  <c r="U136" i="99"/>
  <c r="U137" i="99"/>
  <c r="U138" i="99"/>
  <c r="U139" i="99"/>
  <c r="U140" i="99"/>
  <c r="U141" i="99"/>
  <c r="U142" i="99"/>
  <c r="U143" i="99"/>
  <c r="U144" i="99"/>
  <c r="U145" i="99"/>
  <c r="U146" i="99"/>
  <c r="U147" i="99"/>
  <c r="U148" i="99"/>
  <c r="U149" i="99"/>
  <c r="U126" i="100"/>
  <c r="U127" i="100"/>
  <c r="U128" i="100"/>
  <c r="U129" i="100"/>
  <c r="U130" i="100"/>
  <c r="U131" i="100"/>
  <c r="U132" i="100"/>
  <c r="U133" i="100"/>
  <c r="U134" i="100"/>
  <c r="U135" i="100"/>
  <c r="U136" i="100"/>
  <c r="U137" i="100"/>
  <c r="U138" i="100"/>
  <c r="U139" i="100"/>
  <c r="U140" i="100"/>
  <c r="U141" i="100"/>
  <c r="U142" i="100"/>
  <c r="U143" i="100"/>
  <c r="U144" i="100"/>
  <c r="U145" i="100"/>
  <c r="U146" i="100"/>
  <c r="U147" i="100"/>
  <c r="U148" i="100"/>
  <c r="U149" i="100"/>
  <c r="U126" i="101"/>
  <c r="U127" i="101"/>
  <c r="U128" i="101"/>
  <c r="U129" i="101"/>
  <c r="U130" i="101"/>
  <c r="U131" i="101"/>
  <c r="U132" i="101"/>
  <c r="U133" i="101"/>
  <c r="U134" i="101"/>
  <c r="U135" i="101"/>
  <c r="U136" i="101"/>
  <c r="U137" i="101"/>
  <c r="U138" i="101"/>
  <c r="U139" i="101"/>
  <c r="U140" i="101"/>
  <c r="U141" i="101"/>
  <c r="U142" i="101"/>
  <c r="U143" i="101"/>
  <c r="U144" i="101"/>
  <c r="U145" i="101"/>
  <c r="U146" i="101"/>
  <c r="U147" i="101"/>
  <c r="U148" i="101"/>
  <c r="U149" i="101"/>
  <c r="U126" i="98"/>
  <c r="U127" i="98"/>
  <c r="U128" i="98"/>
  <c r="U129" i="98"/>
  <c r="U130" i="98"/>
  <c r="U131" i="98"/>
  <c r="U132" i="98"/>
  <c r="U133" i="98"/>
  <c r="U134" i="98"/>
  <c r="U135" i="98"/>
  <c r="U136" i="98"/>
  <c r="U137" i="98"/>
  <c r="U138" i="98"/>
  <c r="U139" i="98"/>
  <c r="U140" i="98"/>
  <c r="U141" i="98"/>
  <c r="U142" i="98"/>
  <c r="U143" i="98"/>
  <c r="U144" i="98"/>
  <c r="U145" i="98"/>
  <c r="U146" i="98"/>
  <c r="U147" i="98"/>
  <c r="U148" i="98"/>
  <c r="U149" i="98"/>
  <c r="U125" i="99"/>
  <c r="U125" i="100"/>
  <c r="U125" i="101"/>
  <c r="U125" i="98"/>
  <c r="E126" i="104" l="1"/>
  <c r="E127" i="104"/>
  <c r="E128" i="104"/>
  <c r="E129" i="104"/>
  <c r="E130" i="104"/>
  <c r="E131" i="104"/>
  <c r="E132" i="104"/>
  <c r="E133" i="104"/>
  <c r="E134" i="104"/>
  <c r="E135" i="104"/>
  <c r="E136" i="104"/>
  <c r="E137" i="104"/>
  <c r="E138" i="104"/>
  <c r="E139" i="104"/>
  <c r="E140" i="104"/>
  <c r="E141" i="104"/>
  <c r="E142" i="104"/>
  <c r="E143" i="104"/>
  <c r="E144" i="104"/>
  <c r="E145" i="104"/>
  <c r="E146" i="104"/>
  <c r="E147" i="104"/>
  <c r="E148" i="104"/>
  <c r="E149" i="104"/>
  <c r="E126" i="105"/>
  <c r="E127" i="105"/>
  <c r="E128" i="105"/>
  <c r="E129" i="105"/>
  <c r="E130" i="105"/>
  <c r="E131" i="105"/>
  <c r="E132" i="105"/>
  <c r="E133" i="105"/>
  <c r="E134" i="105"/>
  <c r="E135" i="105"/>
  <c r="E136" i="105"/>
  <c r="E137" i="105"/>
  <c r="E138" i="105"/>
  <c r="E139" i="105"/>
  <c r="E140" i="105"/>
  <c r="E141" i="105"/>
  <c r="E142" i="105"/>
  <c r="E143" i="105"/>
  <c r="E144" i="105"/>
  <c r="E145" i="105"/>
  <c r="E146" i="105"/>
  <c r="E147" i="105"/>
  <c r="E148" i="105"/>
  <c r="E149" i="105"/>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26" i="107"/>
  <c r="E127" i="107"/>
  <c r="E128" i="107"/>
  <c r="E129" i="107"/>
  <c r="E130" i="107"/>
  <c r="E131" i="107"/>
  <c r="E132" i="107"/>
  <c r="E133" i="107"/>
  <c r="E134" i="107"/>
  <c r="E135" i="107"/>
  <c r="E136" i="107"/>
  <c r="E137" i="107"/>
  <c r="E138" i="107"/>
  <c r="E139" i="107"/>
  <c r="E140" i="107"/>
  <c r="E141" i="107"/>
  <c r="E142" i="107"/>
  <c r="E143" i="107"/>
  <c r="E144" i="107"/>
  <c r="E145" i="107"/>
  <c r="E146" i="107"/>
  <c r="E147" i="107"/>
  <c r="E148" i="107"/>
  <c r="E149" i="107"/>
  <c r="E126" i="103"/>
  <c r="E127" i="103"/>
  <c r="E128" i="103"/>
  <c r="E129" i="103"/>
  <c r="E130" i="103"/>
  <c r="E131" i="103"/>
  <c r="E132" i="103"/>
  <c r="E133" i="103"/>
  <c r="E134" i="103"/>
  <c r="E135" i="103"/>
  <c r="E136" i="103"/>
  <c r="E137" i="103"/>
  <c r="E138" i="103"/>
  <c r="E139" i="103"/>
  <c r="E140" i="103"/>
  <c r="E141" i="103"/>
  <c r="E142" i="103"/>
  <c r="E143" i="103"/>
  <c r="E144" i="103"/>
  <c r="E145" i="103"/>
  <c r="E146" i="103"/>
  <c r="E147" i="103"/>
  <c r="E148" i="103"/>
  <c r="E149" i="103"/>
  <c r="M69" i="107" l="1"/>
  <c r="M70" i="107"/>
  <c r="M71" i="107"/>
  <c r="M72" i="107"/>
  <c r="M73" i="107"/>
  <c r="M74" i="107"/>
  <c r="M75" i="107"/>
  <c r="M76" i="107"/>
  <c r="M77" i="107"/>
  <c r="M78" i="107"/>
  <c r="M79" i="107"/>
  <c r="M80" i="107"/>
  <c r="M81" i="107"/>
  <c r="M82" i="107"/>
  <c r="M83" i="107"/>
  <c r="M84" i="107"/>
  <c r="M85" i="107"/>
  <c r="M86" i="107"/>
  <c r="M68" i="107"/>
  <c r="M125" i="99"/>
  <c r="M125" i="100" s="1"/>
  <c r="M125" i="101" s="1"/>
  <c r="M126" i="99"/>
  <c r="M126" i="100" s="1"/>
  <c r="M126" i="101" s="1"/>
  <c r="F66" i="104" l="1"/>
  <c r="F126" i="98"/>
  <c r="V149" i="99"/>
  <c r="V149" i="100" s="1"/>
  <c r="V149" i="101" s="1"/>
  <c r="V148" i="99"/>
  <c r="V148" i="100" s="1"/>
  <c r="V148" i="101" s="1"/>
  <c r="V147" i="99"/>
  <c r="V147" i="100" s="1"/>
  <c r="V147" i="101" s="1"/>
  <c r="V146" i="99"/>
  <c r="V146" i="100" s="1"/>
  <c r="V146" i="101" s="1"/>
  <c r="V145" i="99"/>
  <c r="V145" i="100" s="1"/>
  <c r="V145" i="101" s="1"/>
  <c r="V144" i="99"/>
  <c r="V144" i="100" s="1"/>
  <c r="V144" i="101" s="1"/>
  <c r="V143" i="99"/>
  <c r="V143" i="100" s="1"/>
  <c r="V143" i="101" s="1"/>
  <c r="V142" i="99"/>
  <c r="V142" i="100" s="1"/>
  <c r="V142" i="101" s="1"/>
  <c r="V141" i="99"/>
  <c r="V141" i="100" s="1"/>
  <c r="V141" i="101" s="1"/>
  <c r="V140" i="99"/>
  <c r="V140" i="100" s="1"/>
  <c r="V140" i="101" s="1"/>
  <c r="V139" i="99"/>
  <c r="V139" i="100" s="1"/>
  <c r="V139" i="101" s="1"/>
  <c r="V138" i="99"/>
  <c r="V138" i="100" s="1"/>
  <c r="V138" i="101" s="1"/>
  <c r="V137" i="99"/>
  <c r="V137" i="100" s="1"/>
  <c r="V137" i="101" s="1"/>
  <c r="V136" i="99"/>
  <c r="V136" i="100" s="1"/>
  <c r="V136" i="101" s="1"/>
  <c r="V135" i="99"/>
  <c r="V135" i="100" s="1"/>
  <c r="V135" i="101" s="1"/>
  <c r="V134" i="99"/>
  <c r="V134" i="100" s="1"/>
  <c r="V134" i="101" s="1"/>
  <c r="V133" i="99"/>
  <c r="V133" i="100" s="1"/>
  <c r="V133" i="101" s="1"/>
  <c r="V132" i="99"/>
  <c r="V132" i="100" s="1"/>
  <c r="V132" i="101" s="1"/>
  <c r="V131" i="99"/>
  <c r="V131" i="100" s="1"/>
  <c r="V131" i="101" s="1"/>
  <c r="V130" i="99"/>
  <c r="V130" i="100" s="1"/>
  <c r="V130" i="101" s="1"/>
  <c r="V129" i="99"/>
  <c r="V129" i="100" s="1"/>
  <c r="V129" i="101" s="1"/>
  <c r="V128" i="99"/>
  <c r="V128" i="100" s="1"/>
  <c r="V128" i="101" s="1"/>
  <c r="V127" i="99"/>
  <c r="V127" i="100" s="1"/>
  <c r="V127" i="101" s="1"/>
  <c r="V126" i="99"/>
  <c r="V126" i="100" s="1"/>
  <c r="V126" i="101" s="1"/>
  <c r="N7" i="101" l="1"/>
  <c r="N7" i="100"/>
  <c r="AV5" i="82"/>
  <c r="AG5" i="82"/>
  <c r="R5" i="82"/>
  <c r="AC6" i="2"/>
  <c r="T6" i="2"/>
  <c r="K6" i="2"/>
  <c r="AC6" i="3"/>
  <c r="T6" i="3"/>
  <c r="K6" i="3"/>
  <c r="G7" i="82"/>
  <c r="B85" i="104"/>
  <c r="V13" i="82" l="1"/>
  <c r="F25" i="100"/>
  <c r="F25" i="101"/>
  <c r="B67" i="104" l="1"/>
  <c r="B68" i="104"/>
  <c r="B67" i="106"/>
  <c r="B68" i="106"/>
  <c r="B67" i="107"/>
  <c r="B68" i="107"/>
  <c r="B67" i="105"/>
  <c r="B68" i="105"/>
  <c r="B67" i="103"/>
  <c r="B68" i="103"/>
  <c r="F107" i="99"/>
  <c r="K69" i="99"/>
  <c r="K69" i="100" s="1"/>
  <c r="K69" i="101" s="1"/>
  <c r="C107" i="100"/>
  <c r="D107" i="100"/>
  <c r="E107" i="100"/>
  <c r="C107" i="101"/>
  <c r="D107" i="101"/>
  <c r="E107" i="101"/>
  <c r="B107" i="99"/>
  <c r="B107" i="100" s="1"/>
  <c r="B107" i="101" s="1"/>
  <c r="C107" i="99"/>
  <c r="D107" i="99"/>
  <c r="E107" i="99"/>
  <c r="E125" i="100"/>
  <c r="E125" i="101" s="1"/>
  <c r="E126" i="99"/>
  <c r="E126" i="100" s="1"/>
  <c r="E126" i="101" s="1"/>
  <c r="D125" i="100"/>
  <c r="D125" i="101" s="1"/>
  <c r="D126" i="99"/>
  <c r="D126" i="100" s="1"/>
  <c r="D126" i="101" s="1"/>
  <c r="C125" i="99"/>
  <c r="C125" i="100" s="1"/>
  <c r="C125" i="101" s="1"/>
  <c r="C126" i="99"/>
  <c r="C126" i="100" s="1"/>
  <c r="C126" i="101" s="1"/>
  <c r="B125" i="99"/>
  <c r="B125" i="100" s="1"/>
  <c r="B125" i="101" s="1"/>
  <c r="B126" i="99"/>
  <c r="B126" i="100" s="1"/>
  <c r="B126" i="101" s="1"/>
  <c r="F2" i="99"/>
  <c r="F2" i="101"/>
  <c r="F2" i="100"/>
  <c r="F107" i="100" l="1"/>
  <c r="M107" i="99"/>
  <c r="AK7" i="82"/>
  <c r="V7" i="82"/>
  <c r="F107" i="101" l="1"/>
  <c r="M107" i="101" s="1"/>
  <c r="M107" i="100"/>
  <c r="AZ7" i="82"/>
  <c r="C6" i="103" l="1"/>
  <c r="C6" i="104"/>
  <c r="C6" i="105"/>
  <c r="C6" i="106"/>
  <c r="C6" i="107"/>
  <c r="P76" i="103" l="1"/>
  <c r="P77" i="103"/>
  <c r="P78" i="103"/>
  <c r="P79" i="103"/>
  <c r="P80" i="103"/>
  <c r="P81" i="103"/>
  <c r="P82" i="103"/>
  <c r="P83" i="103"/>
  <c r="P84" i="103"/>
  <c r="P85" i="103"/>
  <c r="L86" i="104" l="1"/>
  <c r="L86" i="105"/>
  <c r="L86" i="106"/>
  <c r="L86" i="107"/>
  <c r="L85" i="103"/>
  <c r="B112" i="99" l="1"/>
  <c r="F68" i="99"/>
  <c r="F68" i="100" s="1"/>
  <c r="F68" i="101" s="1"/>
  <c r="F69" i="99"/>
  <c r="F69" i="100" s="1"/>
  <c r="F70" i="99"/>
  <c r="F70" i="100" s="1"/>
  <c r="F71" i="99"/>
  <c r="F72" i="99"/>
  <c r="F73" i="99"/>
  <c r="F66" i="98"/>
  <c r="N7" i="104" l="1"/>
  <c r="N7" i="105"/>
  <c r="N7" i="106"/>
  <c r="N7" i="107"/>
  <c r="N7" i="103"/>
  <c r="N7" i="99"/>
  <c r="S86" i="99" l="1"/>
  <c r="S86" i="100" s="1"/>
  <c r="S86" i="101" s="1"/>
  <c r="S69" i="99"/>
  <c r="S69" i="100" s="1"/>
  <c r="S69" i="101" s="1"/>
  <c r="S70" i="99"/>
  <c r="S70" i="100" s="1"/>
  <c r="S70" i="101" s="1"/>
  <c r="S71" i="99"/>
  <c r="S71" i="100" s="1"/>
  <c r="S71" i="101" s="1"/>
  <c r="S72" i="99"/>
  <c r="S72" i="100" s="1"/>
  <c r="S72" i="101" s="1"/>
  <c r="S73" i="99"/>
  <c r="S73" i="100" s="1"/>
  <c r="S73" i="101" s="1"/>
  <c r="S74" i="99"/>
  <c r="S74" i="100" s="1"/>
  <c r="S74" i="101" s="1"/>
  <c r="S75" i="99"/>
  <c r="S75" i="100" s="1"/>
  <c r="S75" i="101" s="1"/>
  <c r="S76" i="99"/>
  <c r="S76" i="100" s="1"/>
  <c r="S76" i="101" s="1"/>
  <c r="S77" i="99"/>
  <c r="S77" i="100" s="1"/>
  <c r="S77" i="101" s="1"/>
  <c r="S78" i="99"/>
  <c r="S78" i="100" s="1"/>
  <c r="S78" i="101" s="1"/>
  <c r="S79" i="99"/>
  <c r="S79" i="100" s="1"/>
  <c r="S79" i="101" s="1"/>
  <c r="S80" i="99"/>
  <c r="S80" i="100" s="1"/>
  <c r="S80" i="101" s="1"/>
  <c r="S81" i="99"/>
  <c r="S81" i="100" s="1"/>
  <c r="S81" i="101" s="1"/>
  <c r="S82" i="99"/>
  <c r="S82" i="100" s="1"/>
  <c r="S82" i="101" s="1"/>
  <c r="S83" i="99"/>
  <c r="S83" i="100" s="1"/>
  <c r="S83" i="101" s="1"/>
  <c r="S84" i="99"/>
  <c r="S84" i="100" s="1"/>
  <c r="S84" i="101" s="1"/>
  <c r="S85" i="99"/>
  <c r="S85" i="100" s="1"/>
  <c r="S85" i="101" s="1"/>
  <c r="L69" i="98" l="1"/>
  <c r="L70" i="98"/>
  <c r="L71" i="98"/>
  <c r="B69" i="99" l="1"/>
  <c r="B70" i="99"/>
  <c r="B71" i="99"/>
  <c r="B70" i="100" l="1"/>
  <c r="B70" i="101" s="1"/>
  <c r="AC21" i="2" s="1"/>
  <c r="B70" i="105"/>
  <c r="B70" i="107"/>
  <c r="B70" i="104"/>
  <c r="B70" i="103"/>
  <c r="B69" i="100"/>
  <c r="B69" i="106" s="1"/>
  <c r="B69" i="105"/>
  <c r="B69" i="103"/>
  <c r="B69" i="107"/>
  <c r="B69" i="104"/>
  <c r="B71" i="100"/>
  <c r="T22" i="2" s="1"/>
  <c r="B71" i="104"/>
  <c r="B71" i="103"/>
  <c r="B71" i="105"/>
  <c r="B71" i="107"/>
  <c r="F71" i="100"/>
  <c r="L69" i="99"/>
  <c r="E2" i="104"/>
  <c r="E2" i="105"/>
  <c r="E2" i="106"/>
  <c r="E2" i="107"/>
  <c r="E2" i="103"/>
  <c r="C9" i="3"/>
  <c r="U9" i="2"/>
  <c r="AW8" i="82"/>
  <c r="AH8" i="82"/>
  <c r="S8" i="82"/>
  <c r="T68" i="104"/>
  <c r="T69" i="104"/>
  <c r="T70" i="104"/>
  <c r="T71" i="104"/>
  <c r="T72" i="104"/>
  <c r="T73" i="104"/>
  <c r="T74" i="104"/>
  <c r="T75" i="104"/>
  <c r="T76" i="104"/>
  <c r="T77" i="104"/>
  <c r="T78" i="104"/>
  <c r="T79" i="104"/>
  <c r="T80" i="104"/>
  <c r="T81" i="104"/>
  <c r="T82" i="104"/>
  <c r="T83" i="104"/>
  <c r="T84" i="104"/>
  <c r="T85" i="104"/>
  <c r="T86" i="104"/>
  <c r="T68" i="105"/>
  <c r="T69" i="105"/>
  <c r="T70" i="105"/>
  <c r="T71" i="105"/>
  <c r="T72" i="105"/>
  <c r="T73" i="105"/>
  <c r="T74" i="105"/>
  <c r="T75" i="105"/>
  <c r="T76" i="105"/>
  <c r="T77" i="105"/>
  <c r="T78" i="105"/>
  <c r="T79" i="105"/>
  <c r="T80" i="105"/>
  <c r="T81" i="105"/>
  <c r="T82" i="105"/>
  <c r="T83" i="105"/>
  <c r="T84" i="105"/>
  <c r="T85" i="105"/>
  <c r="T86" i="105"/>
  <c r="T68" i="106"/>
  <c r="T69" i="106"/>
  <c r="T70" i="106"/>
  <c r="T71" i="106"/>
  <c r="T72" i="106"/>
  <c r="T73" i="106"/>
  <c r="T74" i="106"/>
  <c r="T75" i="106"/>
  <c r="T76" i="106"/>
  <c r="T77" i="106"/>
  <c r="T78" i="106"/>
  <c r="T79" i="106"/>
  <c r="T80" i="106"/>
  <c r="T81" i="106"/>
  <c r="T82" i="106"/>
  <c r="T83" i="106"/>
  <c r="T84" i="106"/>
  <c r="T85" i="106"/>
  <c r="T86" i="106"/>
  <c r="T68" i="107"/>
  <c r="T69" i="107"/>
  <c r="T70" i="107"/>
  <c r="T71" i="107"/>
  <c r="T72" i="107"/>
  <c r="T73" i="107"/>
  <c r="T74" i="107"/>
  <c r="T75" i="107"/>
  <c r="T76" i="107"/>
  <c r="T77" i="107"/>
  <c r="T78" i="107"/>
  <c r="T79" i="107"/>
  <c r="T80" i="107"/>
  <c r="T81" i="107"/>
  <c r="T82" i="107"/>
  <c r="T83" i="107"/>
  <c r="T84" i="107"/>
  <c r="T85" i="107"/>
  <c r="T86" i="107"/>
  <c r="T68" i="103"/>
  <c r="T69" i="103"/>
  <c r="T70" i="103"/>
  <c r="T71" i="103"/>
  <c r="T72" i="103"/>
  <c r="T73" i="103"/>
  <c r="T74" i="103"/>
  <c r="T75" i="103"/>
  <c r="T76" i="103"/>
  <c r="T77" i="103"/>
  <c r="T78" i="103"/>
  <c r="T79" i="103"/>
  <c r="T80" i="103"/>
  <c r="T81" i="103"/>
  <c r="T82" i="103"/>
  <c r="T83" i="103"/>
  <c r="T84" i="103"/>
  <c r="T85" i="103"/>
  <c r="T86" i="103"/>
  <c r="R68" i="104"/>
  <c r="R69" i="104"/>
  <c r="R70" i="104"/>
  <c r="R71" i="104"/>
  <c r="R72" i="104"/>
  <c r="R73" i="104"/>
  <c r="R74" i="104"/>
  <c r="R75" i="104"/>
  <c r="R76" i="104"/>
  <c r="R77" i="104"/>
  <c r="R78" i="104"/>
  <c r="R79" i="104"/>
  <c r="R80" i="104"/>
  <c r="R81" i="104"/>
  <c r="R82" i="104"/>
  <c r="R83" i="104"/>
  <c r="R84" i="104"/>
  <c r="R85" i="104"/>
  <c r="R86" i="104"/>
  <c r="R68" i="105"/>
  <c r="R69" i="105"/>
  <c r="R70" i="105"/>
  <c r="R71" i="105"/>
  <c r="R72" i="105"/>
  <c r="R73" i="105"/>
  <c r="R74" i="105"/>
  <c r="R75" i="105"/>
  <c r="R76" i="105"/>
  <c r="R77" i="105"/>
  <c r="R78" i="105"/>
  <c r="R79" i="105"/>
  <c r="R80" i="105"/>
  <c r="R81" i="105"/>
  <c r="R82" i="105"/>
  <c r="R83" i="105"/>
  <c r="R84" i="105"/>
  <c r="R85" i="105"/>
  <c r="R86" i="105"/>
  <c r="R68" i="106"/>
  <c r="R69" i="106"/>
  <c r="R70" i="106"/>
  <c r="R71" i="106"/>
  <c r="R72" i="106"/>
  <c r="R73" i="106"/>
  <c r="R74" i="106"/>
  <c r="R75" i="106"/>
  <c r="R76" i="106"/>
  <c r="R77" i="106"/>
  <c r="R78" i="106"/>
  <c r="R79" i="106"/>
  <c r="R80" i="106"/>
  <c r="R81" i="106"/>
  <c r="R82" i="106"/>
  <c r="R83" i="106"/>
  <c r="R84" i="106"/>
  <c r="R85" i="106"/>
  <c r="R86" i="106"/>
  <c r="R68" i="107"/>
  <c r="R69" i="107"/>
  <c r="R70" i="107"/>
  <c r="R71" i="107"/>
  <c r="R72" i="107"/>
  <c r="R73" i="107"/>
  <c r="R74" i="107"/>
  <c r="R75" i="107"/>
  <c r="R76" i="107"/>
  <c r="R77" i="107"/>
  <c r="R78" i="107"/>
  <c r="R79" i="107"/>
  <c r="R80" i="107"/>
  <c r="R81" i="107"/>
  <c r="R82" i="107"/>
  <c r="R83" i="107"/>
  <c r="R84" i="107"/>
  <c r="R85" i="107"/>
  <c r="R86" i="107"/>
  <c r="R68" i="103"/>
  <c r="R69" i="103"/>
  <c r="R70" i="103"/>
  <c r="R71" i="103"/>
  <c r="R72" i="103"/>
  <c r="R73" i="103"/>
  <c r="R74" i="103"/>
  <c r="R75" i="103"/>
  <c r="R76" i="103"/>
  <c r="R77" i="103"/>
  <c r="R78" i="103"/>
  <c r="R79" i="103"/>
  <c r="R80" i="103"/>
  <c r="R81" i="103"/>
  <c r="R82" i="103"/>
  <c r="R83" i="103"/>
  <c r="R84" i="103"/>
  <c r="R85" i="103"/>
  <c r="R86" i="103"/>
  <c r="T69" i="99"/>
  <c r="T70" i="99"/>
  <c r="T71" i="99"/>
  <c r="T69" i="98"/>
  <c r="T70" i="98"/>
  <c r="T71" i="98"/>
  <c r="T72" i="98"/>
  <c r="T73" i="98"/>
  <c r="T74" i="98"/>
  <c r="T75" i="98"/>
  <c r="T76" i="98"/>
  <c r="T77" i="98"/>
  <c r="T78" i="98"/>
  <c r="T79" i="98"/>
  <c r="T80" i="98"/>
  <c r="T81" i="98"/>
  <c r="T82" i="98"/>
  <c r="T83" i="98"/>
  <c r="T84" i="98"/>
  <c r="T85" i="98"/>
  <c r="T86" i="98"/>
  <c r="Q69" i="99"/>
  <c r="Q70" i="99"/>
  <c r="Q70" i="100" s="1"/>
  <c r="Q70" i="101" s="1"/>
  <c r="Q71" i="99"/>
  <c r="Q72" i="99"/>
  <c r="Q72" i="100" s="1"/>
  <c r="Q72" i="101" s="1"/>
  <c r="Q73" i="99"/>
  <c r="Q73" i="100" s="1"/>
  <c r="Q73" i="101" s="1"/>
  <c r="Q74" i="99"/>
  <c r="Q74" i="100" s="1"/>
  <c r="Q74" i="101" s="1"/>
  <c r="Q75" i="99"/>
  <c r="Q75" i="100" s="1"/>
  <c r="Q75" i="101" s="1"/>
  <c r="Q76" i="99"/>
  <c r="Q76" i="100" s="1"/>
  <c r="Q76" i="101" s="1"/>
  <c r="Q77" i="99"/>
  <c r="Q77" i="100" s="1"/>
  <c r="Q77" i="101" s="1"/>
  <c r="Q78" i="99"/>
  <c r="Q78" i="100" s="1"/>
  <c r="Q78" i="101" s="1"/>
  <c r="Q79" i="99"/>
  <c r="Q79" i="100" s="1"/>
  <c r="Q79" i="101" s="1"/>
  <c r="Q80" i="99"/>
  <c r="Q80" i="100" s="1"/>
  <c r="Q80" i="101" s="1"/>
  <c r="Q81" i="99"/>
  <c r="Q81" i="100" s="1"/>
  <c r="Q81" i="101" s="1"/>
  <c r="Q82" i="99"/>
  <c r="Q82" i="100" s="1"/>
  <c r="Q82" i="101" s="1"/>
  <c r="Q83" i="99"/>
  <c r="Q83" i="100" s="1"/>
  <c r="Q83" i="101" s="1"/>
  <c r="Q84" i="99"/>
  <c r="Q84" i="100" s="1"/>
  <c r="Q84" i="101" s="1"/>
  <c r="Q85" i="99"/>
  <c r="Q85" i="100" s="1"/>
  <c r="Q85" i="101" s="1"/>
  <c r="Q86" i="99"/>
  <c r="Q86" i="100" s="1"/>
  <c r="Q86" i="101" s="1"/>
  <c r="Q71" i="100"/>
  <c r="Q71" i="101" s="1"/>
  <c r="P69" i="99"/>
  <c r="P70" i="99"/>
  <c r="P71" i="99"/>
  <c r="P69" i="98"/>
  <c r="P70" i="98"/>
  <c r="P71" i="98"/>
  <c r="K21" i="2"/>
  <c r="K22" i="2"/>
  <c r="K20" i="2"/>
  <c r="L21" i="2"/>
  <c r="L22" i="2"/>
  <c r="L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20" i="2"/>
  <c r="C20" i="2"/>
  <c r="B71" i="101" l="1"/>
  <c r="AC22" i="2" s="1"/>
  <c r="T20" i="2"/>
  <c r="B69" i="101"/>
  <c r="AC20" i="2" s="1"/>
  <c r="B70" i="106"/>
  <c r="T21" i="2"/>
  <c r="B71" i="106"/>
  <c r="T70" i="100"/>
  <c r="U21" i="2"/>
  <c r="U22" i="2"/>
  <c r="P71" i="100"/>
  <c r="T71" i="100"/>
  <c r="P69" i="100"/>
  <c r="T69" i="100"/>
  <c r="F71" i="101"/>
  <c r="AD22" i="2" s="1"/>
  <c r="L69" i="100"/>
  <c r="F69" i="101"/>
  <c r="AD20" i="2" s="1"/>
  <c r="U20" i="2"/>
  <c r="F70" i="101"/>
  <c r="P70" i="100"/>
  <c r="L9" i="2"/>
  <c r="Q69" i="100"/>
  <c r="H68" i="102"/>
  <c r="F68" i="102"/>
  <c r="H67" i="102"/>
  <c r="F67" i="102"/>
  <c r="H66" i="102"/>
  <c r="F66" i="102"/>
  <c r="H65" i="102"/>
  <c r="F65" i="102"/>
  <c r="H64" i="102"/>
  <c r="F64" i="102"/>
  <c r="H63" i="102"/>
  <c r="F63" i="102"/>
  <c r="H62" i="102"/>
  <c r="F62" i="102"/>
  <c r="H61" i="102"/>
  <c r="F61" i="102"/>
  <c r="H60" i="102"/>
  <c r="F60" i="102"/>
  <c r="H59" i="102"/>
  <c r="F59" i="102"/>
  <c r="H58" i="102"/>
  <c r="F58" i="102"/>
  <c r="H57" i="102"/>
  <c r="F57" i="102"/>
  <c r="H56" i="102"/>
  <c r="F56" i="102"/>
  <c r="H55" i="102"/>
  <c r="F55" i="102"/>
  <c r="H54" i="102"/>
  <c r="F54" i="102"/>
  <c r="H53" i="102"/>
  <c r="F53" i="102"/>
  <c r="H52" i="102"/>
  <c r="F52" i="102"/>
  <c r="H51" i="102"/>
  <c r="F51" i="102"/>
  <c r="H50" i="102"/>
  <c r="F50" i="102"/>
  <c r="H49" i="102"/>
  <c r="F49" i="102"/>
  <c r="H48" i="102"/>
  <c r="F48" i="102"/>
  <c r="H47" i="102"/>
  <c r="F47" i="102"/>
  <c r="H46" i="102"/>
  <c r="F46" i="102"/>
  <c r="H45" i="102"/>
  <c r="F45" i="102"/>
  <c r="H44" i="102"/>
  <c r="F44" i="102"/>
  <c r="H43" i="102"/>
  <c r="F43" i="102"/>
  <c r="H42" i="102"/>
  <c r="F42" i="102"/>
  <c r="H41" i="102"/>
  <c r="F41" i="102"/>
  <c r="H40" i="102"/>
  <c r="F40" i="102"/>
  <c r="H39" i="102"/>
  <c r="F39" i="102"/>
  <c r="H38" i="102"/>
  <c r="F38" i="102"/>
  <c r="H37" i="102"/>
  <c r="F37" i="102"/>
  <c r="H36" i="102"/>
  <c r="F36" i="102"/>
  <c r="H35" i="102"/>
  <c r="F35" i="102"/>
  <c r="H34" i="102"/>
  <c r="F34" i="102"/>
  <c r="H33" i="102"/>
  <c r="F33" i="102"/>
  <c r="H32" i="102"/>
  <c r="F32" i="102"/>
  <c r="H31" i="102"/>
  <c r="F31" i="102"/>
  <c r="H30" i="102"/>
  <c r="F30" i="102"/>
  <c r="H29" i="102"/>
  <c r="F29" i="102"/>
  <c r="H28" i="102"/>
  <c r="F28" i="102"/>
  <c r="H27" i="102"/>
  <c r="F27" i="102"/>
  <c r="H26" i="102"/>
  <c r="F26" i="102"/>
  <c r="H25" i="102"/>
  <c r="F25" i="102"/>
  <c r="H24" i="102"/>
  <c r="F24" i="102"/>
  <c r="H23" i="102"/>
  <c r="F23" i="102"/>
  <c r="H22" i="102"/>
  <c r="F22" i="102"/>
  <c r="H21" i="102"/>
  <c r="F21" i="102"/>
  <c r="H20" i="102"/>
  <c r="F20" i="102"/>
  <c r="B20" i="102"/>
  <c r="B21" i="102" s="1"/>
  <c r="H19" i="102"/>
  <c r="F19" i="102"/>
  <c r="H18" i="102"/>
  <c r="F18" i="102"/>
  <c r="H17" i="102"/>
  <c r="F17" i="102"/>
  <c r="H16" i="102"/>
  <c r="F16" i="102"/>
  <c r="H15" i="102"/>
  <c r="F15" i="102"/>
  <c r="H14" i="102"/>
  <c r="F14" i="102"/>
  <c r="H13" i="102"/>
  <c r="F13" i="102"/>
  <c r="H12" i="102"/>
  <c r="F12" i="102"/>
  <c r="H11" i="102"/>
  <c r="F11" i="102"/>
  <c r="H10" i="102"/>
  <c r="F10" i="102"/>
  <c r="H9" i="102"/>
  <c r="F9" i="102"/>
  <c r="H8" i="102"/>
  <c r="F8" i="102"/>
  <c r="H7" i="102"/>
  <c r="F7" i="102"/>
  <c r="H6" i="102"/>
  <c r="F6" i="102"/>
  <c r="H5" i="102"/>
  <c r="F5" i="102"/>
  <c r="H4" i="102"/>
  <c r="F4" i="102"/>
  <c r="H3" i="102"/>
  <c r="F3" i="102"/>
  <c r="C3" i="80"/>
  <c r="C2" i="80"/>
  <c r="L214" i="64"/>
  <c r="M213" i="64"/>
  <c r="G213" i="64"/>
  <c r="E213" i="64"/>
  <c r="A212" i="64"/>
  <c r="A210" i="64"/>
  <c r="T209" i="64"/>
  <c r="R209" i="64"/>
  <c r="H208" i="64"/>
  <c r="G208" i="64"/>
  <c r="P206" i="64"/>
  <c r="N206" i="64"/>
  <c r="L206" i="64"/>
  <c r="H206" i="64"/>
  <c r="K204" i="64"/>
  <c r="G191" i="64"/>
  <c r="D181" i="64"/>
  <c r="D180" i="64"/>
  <c r="D179" i="64"/>
  <c r="E178" i="64"/>
  <c r="H178" i="64" s="1"/>
  <c r="D178" i="64"/>
  <c r="E174" i="64"/>
  <c r="C173" i="64"/>
  <c r="C172" i="64"/>
  <c r="C171" i="64"/>
  <c r="F163" i="64"/>
  <c r="R156" i="64"/>
  <c r="Q156" i="64"/>
  <c r="P155" i="64"/>
  <c r="N155" i="64"/>
  <c r="M155" i="64" s="1"/>
  <c r="L155" i="64"/>
  <c r="J155" i="64"/>
  <c r="H155" i="64"/>
  <c r="G155" i="64" s="1"/>
  <c r="P154" i="64"/>
  <c r="N154" i="64"/>
  <c r="M154" i="64" s="1"/>
  <c r="L154" i="64"/>
  <c r="J154" i="64"/>
  <c r="H154" i="64"/>
  <c r="G154" i="64" s="1"/>
  <c r="R152" i="64"/>
  <c r="Q152" i="64"/>
  <c r="R148" i="64"/>
  <c r="Q148" i="64"/>
  <c r="P143" i="64"/>
  <c r="O143" i="64"/>
  <c r="N143" i="64"/>
  <c r="M143" i="64"/>
  <c r="L143" i="64"/>
  <c r="K143" i="64"/>
  <c r="J143" i="64"/>
  <c r="H143" i="64"/>
  <c r="G143" i="64"/>
  <c r="P141" i="64"/>
  <c r="N141" i="64"/>
  <c r="L141" i="64"/>
  <c r="H141" i="64"/>
  <c r="K139" i="64"/>
  <c r="F134" i="64"/>
  <c r="T126" i="64"/>
  <c r="R126" i="64"/>
  <c r="P126" i="64"/>
  <c r="N126" i="64"/>
  <c r="M126" i="64" s="1"/>
  <c r="L126" i="64"/>
  <c r="J126" i="64"/>
  <c r="H126" i="64"/>
  <c r="G126" i="64" s="1"/>
  <c r="T125" i="64"/>
  <c r="R125" i="64"/>
  <c r="P125" i="64"/>
  <c r="N125" i="64"/>
  <c r="M125" i="64" s="1"/>
  <c r="L125" i="64"/>
  <c r="J125" i="64"/>
  <c r="H125" i="64"/>
  <c r="G125" i="64" s="1"/>
  <c r="F105" i="64"/>
  <c r="R98" i="64"/>
  <c r="Q98" i="64"/>
  <c r="P97" i="64"/>
  <c r="N97" i="64"/>
  <c r="M97" i="64" s="1"/>
  <c r="L97" i="64"/>
  <c r="J97" i="64"/>
  <c r="H97" i="64"/>
  <c r="G97" i="64" s="1"/>
  <c r="P96" i="64"/>
  <c r="N96" i="64"/>
  <c r="M96" i="64" s="1"/>
  <c r="L96" i="64"/>
  <c r="J96" i="64"/>
  <c r="H96" i="64"/>
  <c r="G96" i="64" s="1"/>
  <c r="R94" i="64"/>
  <c r="Q94" i="64"/>
  <c r="R90" i="64"/>
  <c r="Q90" i="64"/>
  <c r="P85" i="64"/>
  <c r="O85" i="64"/>
  <c r="N85" i="64"/>
  <c r="M85" i="64"/>
  <c r="L85" i="64"/>
  <c r="K85" i="64"/>
  <c r="J85" i="64"/>
  <c r="H85" i="64"/>
  <c r="G85" i="64"/>
  <c r="P83" i="64"/>
  <c r="N83" i="64"/>
  <c r="L83" i="64"/>
  <c r="H83" i="64"/>
  <c r="K81" i="64"/>
  <c r="F76" i="64"/>
  <c r="T68" i="64"/>
  <c r="R68" i="64"/>
  <c r="P68" i="64"/>
  <c r="N68" i="64"/>
  <c r="M68" i="64" s="1"/>
  <c r="L68" i="64"/>
  <c r="J68" i="64"/>
  <c r="H68" i="64"/>
  <c r="G68" i="64" s="1"/>
  <c r="T67" i="64"/>
  <c r="R67" i="64"/>
  <c r="P67" i="64"/>
  <c r="N67" i="64"/>
  <c r="M67" i="64" s="1"/>
  <c r="L67" i="64"/>
  <c r="J67" i="64"/>
  <c r="H67" i="64"/>
  <c r="G67" i="64" s="1"/>
  <c r="F47" i="64"/>
  <c r="T39" i="64"/>
  <c r="R39" i="64"/>
  <c r="P39" i="64"/>
  <c r="N39" i="64"/>
  <c r="M39" i="64" s="1"/>
  <c r="L39" i="64"/>
  <c r="J39" i="64"/>
  <c r="H39" i="64"/>
  <c r="G39" i="64" s="1"/>
  <c r="T38" i="64"/>
  <c r="R38" i="64"/>
  <c r="P38" i="64"/>
  <c r="N38" i="64"/>
  <c r="M38" i="64" s="1"/>
  <c r="L38" i="64"/>
  <c r="J38" i="64"/>
  <c r="H38" i="64"/>
  <c r="G38" i="64" s="1"/>
  <c r="L29" i="64"/>
  <c r="L87" i="64" s="1"/>
  <c r="T27" i="64"/>
  <c r="S27" i="64"/>
  <c r="R27" i="64"/>
  <c r="Q27" i="64"/>
  <c r="P27" i="64"/>
  <c r="O27" i="64"/>
  <c r="N27" i="64"/>
  <c r="M27" i="64"/>
  <c r="L27" i="64"/>
  <c r="K27" i="64"/>
  <c r="J27" i="64"/>
  <c r="H27" i="64"/>
  <c r="G27" i="64"/>
  <c r="P25" i="64"/>
  <c r="N25" i="64"/>
  <c r="L25" i="64"/>
  <c r="H25" i="64"/>
  <c r="K23" i="64"/>
  <c r="T16" i="64"/>
  <c r="T210" i="64" s="1"/>
  <c r="S16" i="64"/>
  <c r="R16" i="64"/>
  <c r="R210" i="64" s="1"/>
  <c r="Q16" i="64"/>
  <c r="Q14" i="64"/>
  <c r="T11" i="64"/>
  <c r="S11" i="64"/>
  <c r="R11" i="64"/>
  <c r="Q11" i="64"/>
  <c r="P11" i="64"/>
  <c r="O11" i="64"/>
  <c r="N11" i="64"/>
  <c r="M11" i="64"/>
  <c r="H11" i="64"/>
  <c r="G11" i="64"/>
  <c r="P9" i="64"/>
  <c r="N9" i="64"/>
  <c r="L9" i="64"/>
  <c r="H9" i="64"/>
  <c r="K7" i="64"/>
  <c r="C7" i="64"/>
  <c r="C6" i="64"/>
  <c r="BO149" i="107"/>
  <c r="BV149" i="107" s="1"/>
  <c r="BF149" i="107"/>
  <c r="BH149" i="107" s="1"/>
  <c r="AB149" i="107"/>
  <c r="AA149" i="107"/>
  <c r="X149" i="107"/>
  <c r="W149" i="107"/>
  <c r="T149" i="107"/>
  <c r="R149" i="107"/>
  <c r="P149" i="107"/>
  <c r="N149" i="107"/>
  <c r="L149" i="107"/>
  <c r="J149" i="107"/>
  <c r="G149" i="107"/>
  <c r="H149" i="107" s="1"/>
  <c r="BB149" i="107"/>
  <c r="BO148" i="107"/>
  <c r="BF148" i="107"/>
  <c r="BM148" i="107" s="1"/>
  <c r="AB148" i="107"/>
  <c r="AA148" i="107"/>
  <c r="X148" i="107"/>
  <c r="W148" i="107"/>
  <c r="T148" i="107"/>
  <c r="R148" i="107"/>
  <c r="P148" i="107"/>
  <c r="N148" i="107"/>
  <c r="L148" i="107"/>
  <c r="J148" i="107"/>
  <c r="G148" i="107"/>
  <c r="BB148" i="107"/>
  <c r="BO147" i="107"/>
  <c r="BF147" i="107"/>
  <c r="BJ147" i="107" s="1"/>
  <c r="AB147" i="107"/>
  <c r="AA147" i="107"/>
  <c r="X147" i="107"/>
  <c r="W147" i="107"/>
  <c r="T147" i="107"/>
  <c r="R147" i="107"/>
  <c r="P147" i="107"/>
  <c r="N147" i="107"/>
  <c r="L147" i="107"/>
  <c r="J147" i="107"/>
  <c r="G147" i="107"/>
  <c r="BB147" i="107"/>
  <c r="BO146" i="107"/>
  <c r="BV146" i="107" s="1"/>
  <c r="BF146" i="107"/>
  <c r="BJ146" i="107" s="1"/>
  <c r="AB146" i="107"/>
  <c r="AA146" i="107"/>
  <c r="X146" i="107"/>
  <c r="W146" i="107"/>
  <c r="T146" i="107"/>
  <c r="R146" i="107"/>
  <c r="P146" i="107"/>
  <c r="N146" i="107"/>
  <c r="L146" i="107"/>
  <c r="J146" i="107"/>
  <c r="G146" i="107"/>
  <c r="H146" i="107" s="1"/>
  <c r="BO145" i="107"/>
  <c r="BS145" i="107" s="1"/>
  <c r="BF145" i="107"/>
  <c r="BL145" i="107" s="1"/>
  <c r="AB145" i="107"/>
  <c r="AA145" i="107"/>
  <c r="X145" i="107"/>
  <c r="W145" i="107"/>
  <c r="T145" i="107"/>
  <c r="R145" i="107"/>
  <c r="P145" i="107"/>
  <c r="N145" i="107"/>
  <c r="L145" i="107"/>
  <c r="J145" i="107"/>
  <c r="G145" i="107"/>
  <c r="H145" i="107" s="1"/>
  <c r="AX145" i="107"/>
  <c r="BO144" i="107"/>
  <c r="BF144" i="107"/>
  <c r="BI144" i="107" s="1"/>
  <c r="AB144" i="107"/>
  <c r="AA144" i="107"/>
  <c r="X144" i="107"/>
  <c r="W144" i="107"/>
  <c r="T144" i="107"/>
  <c r="R144" i="107"/>
  <c r="P144" i="107"/>
  <c r="N144" i="107"/>
  <c r="L144" i="107"/>
  <c r="J144" i="107"/>
  <c r="G144" i="107"/>
  <c r="H144" i="107" s="1"/>
  <c r="BB144" i="107"/>
  <c r="BO143" i="107"/>
  <c r="BQ143" i="107" s="1"/>
  <c r="BF143" i="107"/>
  <c r="BL143" i="107" s="1"/>
  <c r="AB143" i="107"/>
  <c r="AA143" i="107"/>
  <c r="X143" i="107"/>
  <c r="W143" i="107"/>
  <c r="T143" i="107"/>
  <c r="R143" i="107"/>
  <c r="P143" i="107"/>
  <c r="N143" i="107"/>
  <c r="L143" i="107"/>
  <c r="J143" i="107"/>
  <c r="G143" i="107"/>
  <c r="BB143" i="107"/>
  <c r="BO142" i="107"/>
  <c r="BF142" i="107"/>
  <c r="BK142" i="107" s="1"/>
  <c r="AB142" i="107"/>
  <c r="AA142" i="107"/>
  <c r="X142" i="107"/>
  <c r="W142" i="107"/>
  <c r="T142" i="107"/>
  <c r="R142" i="107"/>
  <c r="P142" i="107"/>
  <c r="N142" i="107"/>
  <c r="L142" i="107"/>
  <c r="J142" i="107"/>
  <c r="G142" i="107"/>
  <c r="H142" i="107" s="1"/>
  <c r="AX142" i="107"/>
  <c r="BO141" i="107"/>
  <c r="BF141" i="107"/>
  <c r="BH141" i="107" s="1"/>
  <c r="AB141" i="107"/>
  <c r="AA141" i="107"/>
  <c r="X141" i="107"/>
  <c r="W141" i="107"/>
  <c r="T141" i="107"/>
  <c r="R141" i="107"/>
  <c r="P141" i="107"/>
  <c r="N141" i="107"/>
  <c r="L141" i="107"/>
  <c r="J141" i="107"/>
  <c r="G141" i="107"/>
  <c r="H141" i="107" s="1"/>
  <c r="BB141" i="107"/>
  <c r="BO140" i="107"/>
  <c r="BF140" i="107"/>
  <c r="BM140" i="107" s="1"/>
  <c r="AB140" i="107"/>
  <c r="AA140" i="107"/>
  <c r="X140" i="107"/>
  <c r="W140" i="107"/>
  <c r="T140" i="107"/>
  <c r="R140" i="107"/>
  <c r="P140" i="107"/>
  <c r="N140" i="107"/>
  <c r="L140" i="107"/>
  <c r="J140" i="107"/>
  <c r="G140" i="107"/>
  <c r="H140" i="107" s="1"/>
  <c r="BB140" i="107"/>
  <c r="BO139" i="107"/>
  <c r="BQ139" i="107" s="1"/>
  <c r="BF139" i="107"/>
  <c r="BJ139" i="107" s="1"/>
  <c r="AB139" i="107"/>
  <c r="AA139" i="107"/>
  <c r="X139" i="107"/>
  <c r="W139" i="107"/>
  <c r="T139" i="107"/>
  <c r="R139" i="107"/>
  <c r="P139" i="107"/>
  <c r="N139" i="107"/>
  <c r="L139" i="107"/>
  <c r="J139" i="107"/>
  <c r="G139" i="107"/>
  <c r="H139" i="107" s="1"/>
  <c r="AY139" i="107"/>
  <c r="BO138" i="107"/>
  <c r="BF138" i="107"/>
  <c r="BK138" i="107" s="1"/>
  <c r="AB138" i="107"/>
  <c r="AA138" i="107"/>
  <c r="X138" i="107"/>
  <c r="W138" i="107"/>
  <c r="T138" i="107"/>
  <c r="R138" i="107"/>
  <c r="P138" i="107"/>
  <c r="N138" i="107"/>
  <c r="L138" i="107"/>
  <c r="J138" i="107"/>
  <c r="G138" i="107"/>
  <c r="H138" i="107" s="1"/>
  <c r="AX138" i="107"/>
  <c r="BO137" i="107"/>
  <c r="BU137" i="107" s="1"/>
  <c r="BF137" i="107"/>
  <c r="BM137" i="107" s="1"/>
  <c r="AB137" i="107"/>
  <c r="AA137" i="107"/>
  <c r="X137" i="107"/>
  <c r="W137" i="107"/>
  <c r="T137" i="107"/>
  <c r="R137" i="107"/>
  <c r="P137" i="107"/>
  <c r="N137" i="107"/>
  <c r="L137" i="107"/>
  <c r="J137" i="107"/>
  <c r="G137" i="107"/>
  <c r="H137" i="107" s="1"/>
  <c r="AY137" i="107"/>
  <c r="BO136" i="107"/>
  <c r="BF136" i="107"/>
  <c r="BI136" i="107" s="1"/>
  <c r="AB136" i="107"/>
  <c r="AA136" i="107"/>
  <c r="X136" i="107"/>
  <c r="W136" i="107"/>
  <c r="T136" i="107"/>
  <c r="R136" i="107"/>
  <c r="P136" i="107"/>
  <c r="N136" i="107"/>
  <c r="L136" i="107"/>
  <c r="J136" i="107"/>
  <c r="G136" i="107"/>
  <c r="H136" i="107" s="1"/>
  <c r="BO135" i="107"/>
  <c r="BF135" i="107"/>
  <c r="BM135" i="107" s="1"/>
  <c r="AB135" i="107"/>
  <c r="AA135" i="107"/>
  <c r="X135" i="107"/>
  <c r="W135" i="107"/>
  <c r="T135" i="107"/>
  <c r="R135" i="107"/>
  <c r="P135" i="107"/>
  <c r="N135" i="107"/>
  <c r="L135" i="107"/>
  <c r="J135" i="107"/>
  <c r="G135" i="107"/>
  <c r="BB135" i="107"/>
  <c r="BO134" i="107"/>
  <c r="BV134" i="107" s="1"/>
  <c r="BF134" i="107"/>
  <c r="BK134" i="107" s="1"/>
  <c r="AB134" i="107"/>
  <c r="AA134" i="107"/>
  <c r="X134" i="107"/>
  <c r="W134" i="107"/>
  <c r="T134" i="107"/>
  <c r="R134" i="107"/>
  <c r="P134" i="107"/>
  <c r="N134" i="107"/>
  <c r="L134" i="107"/>
  <c r="J134" i="107"/>
  <c r="G134" i="107"/>
  <c r="H134" i="107" s="1"/>
  <c r="BB134" i="107"/>
  <c r="BO133" i="107"/>
  <c r="BF133" i="107"/>
  <c r="BH133" i="107" s="1"/>
  <c r="AB133" i="107"/>
  <c r="AA133" i="107"/>
  <c r="X133" i="107"/>
  <c r="W133" i="107"/>
  <c r="T133" i="107"/>
  <c r="R133" i="107"/>
  <c r="P133" i="107"/>
  <c r="N133" i="107"/>
  <c r="L133" i="107"/>
  <c r="J133" i="107"/>
  <c r="G133" i="107"/>
  <c r="H133" i="107" s="1"/>
  <c r="AX133" i="107"/>
  <c r="BO132" i="107"/>
  <c r="BU132" i="107" s="1"/>
  <c r="BF132" i="107"/>
  <c r="BM132" i="107" s="1"/>
  <c r="AB132" i="107"/>
  <c r="AA132" i="107"/>
  <c r="X132" i="107"/>
  <c r="W132" i="107"/>
  <c r="T132" i="107"/>
  <c r="R132" i="107"/>
  <c r="P132" i="107"/>
  <c r="N132" i="107"/>
  <c r="L132" i="107"/>
  <c r="J132" i="107"/>
  <c r="G132" i="107"/>
  <c r="H132" i="107" s="1"/>
  <c r="AW132" i="107"/>
  <c r="BO131" i="107"/>
  <c r="BV131" i="107" s="1"/>
  <c r="BF131" i="107"/>
  <c r="BJ131" i="107" s="1"/>
  <c r="AB131" i="107"/>
  <c r="AA131" i="107"/>
  <c r="X131" i="107"/>
  <c r="W131" i="107"/>
  <c r="T131" i="107"/>
  <c r="R131" i="107"/>
  <c r="P131" i="107"/>
  <c r="N131" i="107"/>
  <c r="L131" i="107"/>
  <c r="J131" i="107"/>
  <c r="G131" i="107"/>
  <c r="BB131" i="107"/>
  <c r="BO130" i="107"/>
  <c r="BV130" i="107" s="1"/>
  <c r="BF130" i="107"/>
  <c r="BL130" i="107" s="1"/>
  <c r="AB130" i="107"/>
  <c r="AA130" i="107"/>
  <c r="X130" i="107"/>
  <c r="W130" i="107"/>
  <c r="T130" i="107"/>
  <c r="R130" i="107"/>
  <c r="P130" i="107"/>
  <c r="N130" i="107"/>
  <c r="L130" i="107"/>
  <c r="J130" i="107"/>
  <c r="G130" i="107"/>
  <c r="H130" i="107" s="1"/>
  <c r="BO129" i="107"/>
  <c r="BS129" i="107" s="1"/>
  <c r="BF129" i="107"/>
  <c r="BM129" i="107" s="1"/>
  <c r="AB129" i="107"/>
  <c r="AA129" i="107"/>
  <c r="X129" i="107"/>
  <c r="W129" i="107"/>
  <c r="T129" i="107"/>
  <c r="R129" i="107"/>
  <c r="P129" i="107"/>
  <c r="N129" i="107"/>
  <c r="L129" i="107"/>
  <c r="J129" i="107"/>
  <c r="G129" i="107"/>
  <c r="H129" i="107" s="1"/>
  <c r="AX129" i="107"/>
  <c r="BO128" i="107"/>
  <c r="BT128" i="107" s="1"/>
  <c r="BF128" i="107"/>
  <c r="BI128" i="107" s="1"/>
  <c r="AB128" i="107"/>
  <c r="AA128" i="107"/>
  <c r="X128" i="107"/>
  <c r="W128" i="107"/>
  <c r="T128" i="107"/>
  <c r="R128" i="107"/>
  <c r="P128" i="107"/>
  <c r="N128" i="107"/>
  <c r="L128" i="107"/>
  <c r="J128" i="107"/>
  <c r="G128" i="107"/>
  <c r="H128" i="107" s="1"/>
  <c r="BO127" i="107"/>
  <c r="BV127" i="107" s="1"/>
  <c r="BF127" i="107"/>
  <c r="BM127" i="107" s="1"/>
  <c r="AB127" i="107"/>
  <c r="AA127" i="107"/>
  <c r="X127" i="107"/>
  <c r="W127" i="107"/>
  <c r="T127" i="107"/>
  <c r="R127" i="107"/>
  <c r="P127" i="107"/>
  <c r="N127" i="107"/>
  <c r="L127" i="107"/>
  <c r="J127" i="107"/>
  <c r="G127" i="107"/>
  <c r="H127" i="107" s="1"/>
  <c r="BB127" i="107"/>
  <c r="BO126" i="107"/>
  <c r="BV126" i="107" s="1"/>
  <c r="BF126" i="107"/>
  <c r="BK126" i="107" s="1"/>
  <c r="AB126" i="107"/>
  <c r="AA126" i="107"/>
  <c r="X126" i="107"/>
  <c r="W126" i="107"/>
  <c r="T126" i="107"/>
  <c r="R126" i="107"/>
  <c r="P126" i="107"/>
  <c r="N126" i="107"/>
  <c r="L126" i="107"/>
  <c r="J126" i="107"/>
  <c r="G126" i="107"/>
  <c r="AW126" i="107"/>
  <c r="C126" i="107"/>
  <c r="B126" i="107"/>
  <c r="BO125" i="107"/>
  <c r="BR125" i="107" s="1"/>
  <c r="BF125" i="107"/>
  <c r="BJ125" i="107" s="1"/>
  <c r="AB125" i="107"/>
  <c r="AA125" i="107"/>
  <c r="X125" i="107"/>
  <c r="W125" i="107"/>
  <c r="T125" i="107"/>
  <c r="R125" i="107"/>
  <c r="P125" i="107"/>
  <c r="N125" i="107"/>
  <c r="L125" i="107"/>
  <c r="J125" i="107"/>
  <c r="G125" i="107"/>
  <c r="H125" i="107" s="1"/>
  <c r="BB125" i="107"/>
  <c r="C125" i="107"/>
  <c r="B125" i="107"/>
  <c r="F123" i="107"/>
  <c r="T114" i="107"/>
  <c r="P114" i="107"/>
  <c r="L114" i="107"/>
  <c r="J114" i="107"/>
  <c r="T113" i="107"/>
  <c r="P113" i="107"/>
  <c r="L113" i="107"/>
  <c r="J113" i="107"/>
  <c r="T112" i="107"/>
  <c r="P112" i="107"/>
  <c r="L112" i="107"/>
  <c r="J112" i="107"/>
  <c r="B112" i="107"/>
  <c r="T111" i="107"/>
  <c r="P111" i="107"/>
  <c r="L111" i="107"/>
  <c r="J111" i="107"/>
  <c r="T110" i="107"/>
  <c r="P110" i="107"/>
  <c r="L110" i="107"/>
  <c r="J110" i="107"/>
  <c r="T109" i="107"/>
  <c r="P109" i="107"/>
  <c r="L109" i="107"/>
  <c r="J109" i="107"/>
  <c r="T108" i="107"/>
  <c r="P108" i="107"/>
  <c r="L108" i="107"/>
  <c r="J108" i="107"/>
  <c r="T107" i="107"/>
  <c r="P107" i="107"/>
  <c r="L107" i="107"/>
  <c r="B107" i="107"/>
  <c r="R105" i="107"/>
  <c r="F105" i="107"/>
  <c r="F12" i="107" s="1"/>
  <c r="T100" i="107"/>
  <c r="R100" i="107"/>
  <c r="P100" i="107"/>
  <c r="L100" i="107"/>
  <c r="J100" i="107"/>
  <c r="T99" i="107"/>
  <c r="R99" i="107"/>
  <c r="P99" i="107"/>
  <c r="L99" i="107"/>
  <c r="J99" i="107"/>
  <c r="T98" i="107"/>
  <c r="R98" i="107"/>
  <c r="P98" i="107"/>
  <c r="L98" i="107"/>
  <c r="J98" i="107"/>
  <c r="T97" i="107"/>
  <c r="R97" i="107"/>
  <c r="P97" i="107"/>
  <c r="L97" i="107"/>
  <c r="J97" i="107"/>
  <c r="T96" i="107"/>
  <c r="R96" i="107"/>
  <c r="P96" i="107"/>
  <c r="L96" i="107"/>
  <c r="J96" i="107"/>
  <c r="T95" i="107"/>
  <c r="R95" i="107"/>
  <c r="P95" i="107"/>
  <c r="L95" i="107"/>
  <c r="J95" i="107"/>
  <c r="T94" i="107"/>
  <c r="R94" i="107"/>
  <c r="P94" i="107"/>
  <c r="L94" i="107"/>
  <c r="J94" i="107"/>
  <c r="T93" i="107"/>
  <c r="R93" i="107"/>
  <c r="P93" i="107"/>
  <c r="L93" i="107"/>
  <c r="J93" i="107"/>
  <c r="F91" i="107"/>
  <c r="F11" i="107" s="1"/>
  <c r="T89" i="107"/>
  <c r="R89" i="107"/>
  <c r="Q89" i="107" s="1"/>
  <c r="P86" i="107"/>
  <c r="J86" i="107"/>
  <c r="P85" i="107"/>
  <c r="L85" i="107"/>
  <c r="J85" i="107"/>
  <c r="P84" i="107"/>
  <c r="L84" i="107"/>
  <c r="J84" i="107"/>
  <c r="P83" i="107"/>
  <c r="L83" i="107"/>
  <c r="J83" i="107"/>
  <c r="P82" i="107"/>
  <c r="L82" i="107"/>
  <c r="J82" i="107"/>
  <c r="P81" i="107"/>
  <c r="L81" i="107"/>
  <c r="J81" i="107"/>
  <c r="P80" i="107"/>
  <c r="L80" i="107"/>
  <c r="J80" i="107"/>
  <c r="P79" i="107"/>
  <c r="L79" i="107"/>
  <c r="J79" i="107"/>
  <c r="P78" i="107"/>
  <c r="L78" i="107"/>
  <c r="J78" i="107"/>
  <c r="P77" i="107"/>
  <c r="L77" i="107"/>
  <c r="J77" i="107"/>
  <c r="P76" i="107"/>
  <c r="L76" i="107"/>
  <c r="J76" i="107"/>
  <c r="P75" i="107"/>
  <c r="L75" i="107"/>
  <c r="J75" i="107"/>
  <c r="P74" i="107"/>
  <c r="L74" i="107"/>
  <c r="J74" i="107"/>
  <c r="P73" i="107"/>
  <c r="L73" i="107"/>
  <c r="J73" i="107"/>
  <c r="P72" i="107"/>
  <c r="L72" i="107"/>
  <c r="J72" i="107"/>
  <c r="P71" i="107"/>
  <c r="L71" i="107"/>
  <c r="J71" i="107"/>
  <c r="P70" i="107"/>
  <c r="L70" i="107"/>
  <c r="J70" i="107"/>
  <c r="P69" i="107"/>
  <c r="J69" i="107"/>
  <c r="P68" i="107"/>
  <c r="L68" i="107"/>
  <c r="J68" i="107"/>
  <c r="T67" i="107"/>
  <c r="T66" i="107" s="1"/>
  <c r="R67" i="107"/>
  <c r="R66" i="107" s="1"/>
  <c r="P67" i="107"/>
  <c r="L67" i="107"/>
  <c r="J67" i="107"/>
  <c r="F66" i="107"/>
  <c r="F10" i="107" s="1"/>
  <c r="T60" i="107"/>
  <c r="R60" i="107"/>
  <c r="P55" i="107"/>
  <c r="N55" i="107"/>
  <c r="H55" i="107"/>
  <c r="L36" i="107"/>
  <c r="C24" i="107"/>
  <c r="H7" i="107"/>
  <c r="AF2" i="107" s="1"/>
  <c r="A2" i="107"/>
  <c r="C5" i="107"/>
  <c r="C4" i="107"/>
  <c r="AR2" i="107"/>
  <c r="AP2" i="107"/>
  <c r="AN2" i="107"/>
  <c r="AL2" i="107"/>
  <c r="AJ2" i="107"/>
  <c r="BO149" i="106"/>
  <c r="BU149" i="106" s="1"/>
  <c r="BF149" i="106"/>
  <c r="BJ149" i="106" s="1"/>
  <c r="AB149" i="106"/>
  <c r="AA149" i="106"/>
  <c r="X149" i="106"/>
  <c r="W149" i="106"/>
  <c r="T149" i="106"/>
  <c r="R149" i="106"/>
  <c r="P149" i="106"/>
  <c r="N149" i="106"/>
  <c r="L149" i="106"/>
  <c r="J149" i="106"/>
  <c r="G149" i="106"/>
  <c r="H149" i="106" s="1"/>
  <c r="BO148" i="106"/>
  <c r="BS148" i="106" s="1"/>
  <c r="BF148" i="106"/>
  <c r="BI148" i="106" s="1"/>
  <c r="AB148" i="106"/>
  <c r="AA148" i="106"/>
  <c r="X148" i="106"/>
  <c r="W148" i="106"/>
  <c r="T148" i="106"/>
  <c r="R148" i="106"/>
  <c r="P148" i="106"/>
  <c r="N148" i="106"/>
  <c r="L148" i="106"/>
  <c r="J148" i="106"/>
  <c r="G148" i="106"/>
  <c r="H148" i="106" s="1"/>
  <c r="AZ148" i="106"/>
  <c r="BO147" i="106"/>
  <c r="BS147" i="106" s="1"/>
  <c r="BF147" i="106"/>
  <c r="BI147" i="106" s="1"/>
  <c r="AB147" i="106"/>
  <c r="AA147" i="106"/>
  <c r="X147" i="106"/>
  <c r="W147" i="106"/>
  <c r="T147" i="106"/>
  <c r="R147" i="106"/>
  <c r="P147" i="106"/>
  <c r="N147" i="106"/>
  <c r="L147" i="106"/>
  <c r="J147" i="106"/>
  <c r="G147" i="106"/>
  <c r="BG147" i="106" s="1"/>
  <c r="AX147" i="106"/>
  <c r="BO146" i="106"/>
  <c r="BV146" i="106" s="1"/>
  <c r="BF146" i="106"/>
  <c r="BI146" i="106" s="1"/>
  <c r="AB146" i="106"/>
  <c r="AA146" i="106"/>
  <c r="X146" i="106"/>
  <c r="W146" i="106"/>
  <c r="T146" i="106"/>
  <c r="R146" i="106"/>
  <c r="P146" i="106"/>
  <c r="N146" i="106"/>
  <c r="L146" i="106"/>
  <c r="J146" i="106"/>
  <c r="G146" i="106"/>
  <c r="H146" i="106" s="1"/>
  <c r="AZ146" i="106"/>
  <c r="BO145" i="106"/>
  <c r="BF145" i="106"/>
  <c r="BM145" i="106" s="1"/>
  <c r="AB145" i="106"/>
  <c r="AA145" i="106"/>
  <c r="X145" i="106"/>
  <c r="W145" i="106"/>
  <c r="T145" i="106"/>
  <c r="R145" i="106"/>
  <c r="P145" i="106"/>
  <c r="N145" i="106"/>
  <c r="L145" i="106"/>
  <c r="J145" i="106"/>
  <c r="G145" i="106"/>
  <c r="BO144" i="106"/>
  <c r="BF144" i="106"/>
  <c r="BK144" i="106" s="1"/>
  <c r="AB144" i="106"/>
  <c r="AA144" i="106"/>
  <c r="X144" i="106"/>
  <c r="W144" i="106"/>
  <c r="T144" i="106"/>
  <c r="R144" i="106"/>
  <c r="P144" i="106"/>
  <c r="N144" i="106"/>
  <c r="L144" i="106"/>
  <c r="J144" i="106"/>
  <c r="G144" i="106"/>
  <c r="H144" i="106" s="1"/>
  <c r="BO143" i="106"/>
  <c r="BF143" i="106"/>
  <c r="BH143" i="106" s="1"/>
  <c r="AB143" i="106"/>
  <c r="AA143" i="106"/>
  <c r="X143" i="106"/>
  <c r="W143" i="106"/>
  <c r="T143" i="106"/>
  <c r="R143" i="106"/>
  <c r="P143" i="106"/>
  <c r="N143" i="106"/>
  <c r="L143" i="106"/>
  <c r="J143" i="106"/>
  <c r="G143" i="106"/>
  <c r="AX143" i="106"/>
  <c r="BO142" i="106"/>
  <c r="BF142" i="106"/>
  <c r="BM142" i="106" s="1"/>
  <c r="AB142" i="106"/>
  <c r="AA142" i="106"/>
  <c r="X142" i="106"/>
  <c r="W142" i="106"/>
  <c r="T142" i="106"/>
  <c r="R142" i="106"/>
  <c r="P142" i="106"/>
  <c r="N142" i="106"/>
  <c r="L142" i="106"/>
  <c r="J142" i="106"/>
  <c r="G142" i="106"/>
  <c r="H142" i="106" s="1"/>
  <c r="BA142" i="106"/>
  <c r="BO141" i="106"/>
  <c r="BV141" i="106" s="1"/>
  <c r="BF141" i="106"/>
  <c r="BJ141" i="106" s="1"/>
  <c r="AB141" i="106"/>
  <c r="AA141" i="106"/>
  <c r="X141" i="106"/>
  <c r="W141" i="106"/>
  <c r="T141" i="106"/>
  <c r="R141" i="106"/>
  <c r="P141" i="106"/>
  <c r="N141" i="106"/>
  <c r="L141" i="106"/>
  <c r="J141" i="106"/>
  <c r="G141" i="106"/>
  <c r="H141" i="106" s="1"/>
  <c r="BO140" i="106"/>
  <c r="BF140" i="106"/>
  <c r="BJ140" i="106" s="1"/>
  <c r="AB140" i="106"/>
  <c r="AA140" i="106"/>
  <c r="X140" i="106"/>
  <c r="W140" i="106"/>
  <c r="T140" i="106"/>
  <c r="R140" i="106"/>
  <c r="P140" i="106"/>
  <c r="N140" i="106"/>
  <c r="L140" i="106"/>
  <c r="J140" i="106"/>
  <c r="G140" i="106"/>
  <c r="H140" i="106" s="1"/>
  <c r="BA140" i="106"/>
  <c r="BO139" i="106"/>
  <c r="BT139" i="106" s="1"/>
  <c r="BF139" i="106"/>
  <c r="BM139" i="106" s="1"/>
  <c r="AB139" i="106"/>
  <c r="AA139" i="106"/>
  <c r="X139" i="106"/>
  <c r="W139" i="106"/>
  <c r="T139" i="106"/>
  <c r="R139" i="106"/>
  <c r="P139" i="106"/>
  <c r="N139" i="106"/>
  <c r="L139" i="106"/>
  <c r="J139" i="106"/>
  <c r="G139" i="106"/>
  <c r="AX139" i="106"/>
  <c r="BO138" i="106"/>
  <c r="BF138" i="106"/>
  <c r="BI138" i="106" s="1"/>
  <c r="AB138" i="106"/>
  <c r="AA138" i="106"/>
  <c r="X138" i="106"/>
  <c r="W138" i="106"/>
  <c r="T138" i="106"/>
  <c r="R138" i="106"/>
  <c r="P138" i="106"/>
  <c r="N138" i="106"/>
  <c r="L138" i="106"/>
  <c r="J138" i="106"/>
  <c r="G138" i="106"/>
  <c r="H138" i="106" s="1"/>
  <c r="BB138" i="106"/>
  <c r="BO137" i="106"/>
  <c r="BU137" i="106" s="1"/>
  <c r="BF137" i="106"/>
  <c r="BM137" i="106" s="1"/>
  <c r="AB137" i="106"/>
  <c r="AA137" i="106"/>
  <c r="X137" i="106"/>
  <c r="W137" i="106"/>
  <c r="T137" i="106"/>
  <c r="R137" i="106"/>
  <c r="P137" i="106"/>
  <c r="N137" i="106"/>
  <c r="L137" i="106"/>
  <c r="J137" i="106"/>
  <c r="G137" i="106"/>
  <c r="H137" i="106" s="1"/>
  <c r="AY137" i="106"/>
  <c r="BO136" i="106"/>
  <c r="BR136" i="106" s="1"/>
  <c r="BF136" i="106"/>
  <c r="BK136" i="106" s="1"/>
  <c r="AB136" i="106"/>
  <c r="AA136" i="106"/>
  <c r="X136" i="106"/>
  <c r="W136" i="106"/>
  <c r="T136" i="106"/>
  <c r="R136" i="106"/>
  <c r="P136" i="106"/>
  <c r="N136" i="106"/>
  <c r="L136" i="106"/>
  <c r="J136" i="106"/>
  <c r="G136" i="106"/>
  <c r="H136" i="106" s="1"/>
  <c r="BB136" i="106"/>
  <c r="BO135" i="106"/>
  <c r="BT135" i="106" s="1"/>
  <c r="BF135" i="106"/>
  <c r="BH135" i="106" s="1"/>
  <c r="AB135" i="106"/>
  <c r="AA135" i="106"/>
  <c r="X135" i="106"/>
  <c r="W135" i="106"/>
  <c r="T135" i="106"/>
  <c r="R135" i="106"/>
  <c r="P135" i="106"/>
  <c r="N135" i="106"/>
  <c r="L135" i="106"/>
  <c r="J135" i="106"/>
  <c r="G135" i="106"/>
  <c r="H135" i="106" s="1"/>
  <c r="BO134" i="106"/>
  <c r="BF134" i="106"/>
  <c r="BM134" i="106" s="1"/>
  <c r="AB134" i="106"/>
  <c r="AA134" i="106"/>
  <c r="X134" i="106"/>
  <c r="W134" i="106"/>
  <c r="T134" i="106"/>
  <c r="R134" i="106"/>
  <c r="P134" i="106"/>
  <c r="N134" i="106"/>
  <c r="L134" i="106"/>
  <c r="J134" i="106"/>
  <c r="G134" i="106"/>
  <c r="BO133" i="106"/>
  <c r="BQ133" i="106" s="1"/>
  <c r="BF133" i="106"/>
  <c r="BJ133" i="106" s="1"/>
  <c r="AB133" i="106"/>
  <c r="AA133" i="106"/>
  <c r="X133" i="106"/>
  <c r="W133" i="106"/>
  <c r="T133" i="106"/>
  <c r="R133" i="106"/>
  <c r="P133" i="106"/>
  <c r="N133" i="106"/>
  <c r="L133" i="106"/>
  <c r="J133" i="106"/>
  <c r="G133" i="106"/>
  <c r="H133" i="106" s="1"/>
  <c r="AY133" i="106"/>
  <c r="BO132" i="106"/>
  <c r="BU132" i="106" s="1"/>
  <c r="BJ132" i="106"/>
  <c r="BF132" i="106"/>
  <c r="BL132" i="106" s="1"/>
  <c r="AB132" i="106"/>
  <c r="AA132" i="106"/>
  <c r="X132" i="106"/>
  <c r="W132" i="106"/>
  <c r="T132" i="106"/>
  <c r="R132" i="106"/>
  <c r="P132" i="106"/>
  <c r="N132" i="106"/>
  <c r="L132" i="106"/>
  <c r="J132" i="106"/>
  <c r="G132" i="106"/>
  <c r="H132" i="106" s="1"/>
  <c r="BO131" i="106"/>
  <c r="BV131" i="106" s="1"/>
  <c r="BF131" i="106"/>
  <c r="BJ131" i="106" s="1"/>
  <c r="AB131" i="106"/>
  <c r="AA131" i="106"/>
  <c r="X131" i="106"/>
  <c r="W131" i="106"/>
  <c r="T131" i="106"/>
  <c r="R131" i="106"/>
  <c r="P131" i="106"/>
  <c r="N131" i="106"/>
  <c r="L131" i="106"/>
  <c r="J131" i="106"/>
  <c r="G131" i="106"/>
  <c r="H131" i="106" s="1"/>
  <c r="AY131" i="106"/>
  <c r="BO130" i="106"/>
  <c r="BQ130" i="106" s="1"/>
  <c r="BF130" i="106"/>
  <c r="BI130" i="106" s="1"/>
  <c r="AB130" i="106"/>
  <c r="AA130" i="106"/>
  <c r="X130" i="106"/>
  <c r="W130" i="106"/>
  <c r="T130" i="106"/>
  <c r="R130" i="106"/>
  <c r="P130" i="106"/>
  <c r="N130" i="106"/>
  <c r="L130" i="106"/>
  <c r="J130" i="106"/>
  <c r="G130" i="106"/>
  <c r="H130" i="106" s="1"/>
  <c r="BO129" i="106"/>
  <c r="BQ129" i="106" s="1"/>
  <c r="BF129" i="106"/>
  <c r="BM129" i="106" s="1"/>
  <c r="AB129" i="106"/>
  <c r="AA129" i="106"/>
  <c r="X129" i="106"/>
  <c r="W129" i="106"/>
  <c r="T129" i="106"/>
  <c r="R129" i="106"/>
  <c r="P129" i="106"/>
  <c r="N129" i="106"/>
  <c r="L129" i="106"/>
  <c r="J129" i="106"/>
  <c r="G129" i="106"/>
  <c r="H129" i="106" s="1"/>
  <c r="AY129" i="106"/>
  <c r="BO128" i="106"/>
  <c r="BF128" i="106"/>
  <c r="BK128" i="106" s="1"/>
  <c r="AB128" i="106"/>
  <c r="AA128" i="106"/>
  <c r="X128" i="106"/>
  <c r="W128" i="106"/>
  <c r="T128" i="106"/>
  <c r="R128" i="106"/>
  <c r="P128" i="106"/>
  <c r="N128" i="106"/>
  <c r="L128" i="106"/>
  <c r="J128" i="106"/>
  <c r="G128" i="106"/>
  <c r="H128" i="106" s="1"/>
  <c r="BO127" i="106"/>
  <c r="BF127" i="106"/>
  <c r="BH127" i="106" s="1"/>
  <c r="AB127" i="106"/>
  <c r="AA127" i="106"/>
  <c r="X127" i="106"/>
  <c r="W127" i="106"/>
  <c r="T127" i="106"/>
  <c r="R127" i="106"/>
  <c r="P127" i="106"/>
  <c r="N127" i="106"/>
  <c r="L127" i="106"/>
  <c r="J127" i="106"/>
  <c r="G127" i="106"/>
  <c r="H127" i="106" s="1"/>
  <c r="BB127" i="106"/>
  <c r="BO126" i="106"/>
  <c r="BS126" i="106" s="1"/>
  <c r="BF126" i="106"/>
  <c r="BL126" i="106" s="1"/>
  <c r="AB126" i="106"/>
  <c r="AA126" i="106"/>
  <c r="X126" i="106"/>
  <c r="W126" i="106"/>
  <c r="T126" i="106"/>
  <c r="R126" i="106"/>
  <c r="P126" i="106"/>
  <c r="N126" i="106"/>
  <c r="L126" i="106"/>
  <c r="J126" i="106"/>
  <c r="G126" i="106"/>
  <c r="H126" i="106" s="1"/>
  <c r="BA126" i="106"/>
  <c r="C126" i="106"/>
  <c r="B126" i="106"/>
  <c r="BO125" i="106"/>
  <c r="BF125" i="106"/>
  <c r="BM125" i="106" s="1"/>
  <c r="AB125" i="106"/>
  <c r="AA125" i="106"/>
  <c r="X125" i="106"/>
  <c r="W125" i="106"/>
  <c r="T125" i="106"/>
  <c r="R125" i="106"/>
  <c r="P125" i="106"/>
  <c r="N125" i="106"/>
  <c r="L125" i="106"/>
  <c r="J125" i="106"/>
  <c r="G125" i="106"/>
  <c r="H125" i="106" s="1"/>
  <c r="C125" i="106"/>
  <c r="B125" i="106"/>
  <c r="F123" i="106"/>
  <c r="T114" i="106"/>
  <c r="P114" i="106"/>
  <c r="L114" i="106"/>
  <c r="J114" i="106"/>
  <c r="T113" i="106"/>
  <c r="P113" i="106"/>
  <c r="L113" i="106"/>
  <c r="J113" i="106"/>
  <c r="T112" i="106"/>
  <c r="P112" i="106"/>
  <c r="L112" i="106"/>
  <c r="J112" i="106"/>
  <c r="T111" i="106"/>
  <c r="P111" i="106"/>
  <c r="L111" i="106"/>
  <c r="J111" i="106"/>
  <c r="T110" i="106"/>
  <c r="P110" i="106"/>
  <c r="L110" i="106"/>
  <c r="J110" i="106"/>
  <c r="T109" i="106"/>
  <c r="P109" i="106"/>
  <c r="L109" i="106"/>
  <c r="J109" i="106"/>
  <c r="T108" i="106"/>
  <c r="P108" i="106"/>
  <c r="L108" i="106"/>
  <c r="J108" i="106"/>
  <c r="T107" i="106"/>
  <c r="P107" i="106"/>
  <c r="L107" i="106"/>
  <c r="B107" i="106"/>
  <c r="R105" i="106"/>
  <c r="F105" i="106"/>
  <c r="F12" i="106" s="1"/>
  <c r="T100" i="106"/>
  <c r="R100" i="106"/>
  <c r="P100" i="106"/>
  <c r="L100" i="106"/>
  <c r="J100" i="106"/>
  <c r="T99" i="106"/>
  <c r="R99" i="106"/>
  <c r="P99" i="106"/>
  <c r="L99" i="106"/>
  <c r="J99" i="106"/>
  <c r="T98" i="106"/>
  <c r="R98" i="106"/>
  <c r="P98" i="106"/>
  <c r="L98" i="106"/>
  <c r="J98" i="106"/>
  <c r="T97" i="106"/>
  <c r="R97" i="106"/>
  <c r="P97" i="106"/>
  <c r="L97" i="106"/>
  <c r="J97" i="106"/>
  <c r="T96" i="106"/>
  <c r="R96" i="106"/>
  <c r="P96" i="106"/>
  <c r="L96" i="106"/>
  <c r="J96" i="106"/>
  <c r="T95" i="106"/>
  <c r="R95" i="106"/>
  <c r="P95" i="106"/>
  <c r="L95" i="106"/>
  <c r="J95" i="106"/>
  <c r="T94" i="106"/>
  <c r="R94" i="106"/>
  <c r="P94" i="106"/>
  <c r="L94" i="106"/>
  <c r="J94" i="106"/>
  <c r="T93" i="106"/>
  <c r="R93" i="106"/>
  <c r="P93" i="106"/>
  <c r="L93" i="106"/>
  <c r="J93" i="106"/>
  <c r="F91" i="106"/>
  <c r="F11" i="106" s="1"/>
  <c r="T89" i="106"/>
  <c r="S89" i="106" s="1"/>
  <c r="R103" i="106" s="1"/>
  <c r="R89" i="106"/>
  <c r="Q103" i="106" s="1"/>
  <c r="P86" i="106"/>
  <c r="J86" i="106"/>
  <c r="P85" i="106"/>
  <c r="L85" i="106"/>
  <c r="J85" i="106"/>
  <c r="P84" i="106"/>
  <c r="L84" i="106"/>
  <c r="J84" i="106"/>
  <c r="P83" i="106"/>
  <c r="L83" i="106"/>
  <c r="J83" i="106"/>
  <c r="P82" i="106"/>
  <c r="L82" i="106"/>
  <c r="J82" i="106"/>
  <c r="P81" i="106"/>
  <c r="L81" i="106"/>
  <c r="J81" i="106"/>
  <c r="P80" i="106"/>
  <c r="L80" i="106"/>
  <c r="J80" i="106"/>
  <c r="P79" i="106"/>
  <c r="L79" i="106"/>
  <c r="J79" i="106"/>
  <c r="P78" i="106"/>
  <c r="L78" i="106"/>
  <c r="J78" i="106"/>
  <c r="P77" i="106"/>
  <c r="L77" i="106"/>
  <c r="J77" i="106"/>
  <c r="P76" i="106"/>
  <c r="L76" i="106"/>
  <c r="J76" i="106"/>
  <c r="P75" i="106"/>
  <c r="L75" i="106"/>
  <c r="J75" i="106"/>
  <c r="P74" i="106"/>
  <c r="L74" i="106"/>
  <c r="J74" i="106"/>
  <c r="P73" i="106"/>
  <c r="L73" i="106"/>
  <c r="J73" i="106"/>
  <c r="P72" i="106"/>
  <c r="L72" i="106"/>
  <c r="J72" i="106"/>
  <c r="P71" i="106"/>
  <c r="L71" i="106"/>
  <c r="J71" i="106"/>
  <c r="P70" i="106"/>
  <c r="L70" i="106"/>
  <c r="J70" i="106"/>
  <c r="P69" i="106"/>
  <c r="J69" i="106"/>
  <c r="P68" i="106"/>
  <c r="L68" i="106"/>
  <c r="J68" i="106"/>
  <c r="T67" i="106"/>
  <c r="T66" i="106" s="1"/>
  <c r="R67" i="106"/>
  <c r="R66" i="106" s="1"/>
  <c r="P67" i="106"/>
  <c r="L67" i="106"/>
  <c r="J67" i="106"/>
  <c r="F66" i="106"/>
  <c r="F10" i="106" s="1"/>
  <c r="T60" i="106"/>
  <c r="R60" i="106"/>
  <c r="P55" i="106"/>
  <c r="N55" i="106"/>
  <c r="H55" i="106"/>
  <c r="L36" i="106"/>
  <c r="C24" i="106"/>
  <c r="H7" i="106"/>
  <c r="AF2" i="106" s="1"/>
  <c r="A2" i="106"/>
  <c r="C5" i="106"/>
  <c r="C4" i="106"/>
  <c r="AR2" i="106"/>
  <c r="AP2" i="106"/>
  <c r="AN2" i="106"/>
  <c r="AL2" i="106"/>
  <c r="AJ2" i="106"/>
  <c r="BO149" i="105"/>
  <c r="BV149" i="105" s="1"/>
  <c r="BF149" i="105"/>
  <c r="BI149" i="105" s="1"/>
  <c r="AB149" i="105"/>
  <c r="AA149" i="105"/>
  <c r="X149" i="105"/>
  <c r="W149" i="105"/>
  <c r="T149" i="105"/>
  <c r="R149" i="105"/>
  <c r="P149" i="105"/>
  <c r="N149" i="105"/>
  <c r="L149" i="105"/>
  <c r="J149" i="105"/>
  <c r="G149" i="105"/>
  <c r="BO148" i="105"/>
  <c r="BS148" i="105" s="1"/>
  <c r="BF148" i="105"/>
  <c r="BM148" i="105" s="1"/>
  <c r="AB148" i="105"/>
  <c r="AA148" i="105"/>
  <c r="X148" i="105"/>
  <c r="W148" i="105"/>
  <c r="T148" i="105"/>
  <c r="R148" i="105"/>
  <c r="P148" i="105"/>
  <c r="N148" i="105"/>
  <c r="L148" i="105"/>
  <c r="J148" i="105"/>
  <c r="G148" i="105"/>
  <c r="AX148" i="105"/>
  <c r="BO147" i="105"/>
  <c r="BV147" i="105" s="1"/>
  <c r="BF147" i="105"/>
  <c r="BK147" i="105" s="1"/>
  <c r="AB147" i="105"/>
  <c r="AA147" i="105"/>
  <c r="X147" i="105"/>
  <c r="W147" i="105"/>
  <c r="T147" i="105"/>
  <c r="R147" i="105"/>
  <c r="P147" i="105"/>
  <c r="N147" i="105"/>
  <c r="L147" i="105"/>
  <c r="J147" i="105"/>
  <c r="G147" i="105"/>
  <c r="BB147" i="105"/>
  <c r="BO146" i="105"/>
  <c r="BS146" i="105" s="1"/>
  <c r="BF146" i="105"/>
  <c r="BI146" i="105" s="1"/>
  <c r="AB146" i="105"/>
  <c r="AA146" i="105"/>
  <c r="X146" i="105"/>
  <c r="W146" i="105"/>
  <c r="T146" i="105"/>
  <c r="R146" i="105"/>
  <c r="P146" i="105"/>
  <c r="N146" i="105"/>
  <c r="L146" i="105"/>
  <c r="J146" i="105"/>
  <c r="G146" i="105"/>
  <c r="H146" i="105" s="1"/>
  <c r="BA146" i="105"/>
  <c r="BO145" i="105"/>
  <c r="BQ145" i="105" s="1"/>
  <c r="BF145" i="105"/>
  <c r="BM145" i="105" s="1"/>
  <c r="AB145" i="105"/>
  <c r="AA145" i="105"/>
  <c r="X145" i="105"/>
  <c r="W145" i="105"/>
  <c r="T145" i="105"/>
  <c r="R145" i="105"/>
  <c r="P145" i="105"/>
  <c r="N145" i="105"/>
  <c r="L145" i="105"/>
  <c r="J145" i="105"/>
  <c r="G145" i="105"/>
  <c r="BO144" i="105"/>
  <c r="BF144" i="105"/>
  <c r="BJ144" i="105" s="1"/>
  <c r="AB144" i="105"/>
  <c r="AA144" i="105"/>
  <c r="X144" i="105"/>
  <c r="W144" i="105"/>
  <c r="T144" i="105"/>
  <c r="R144" i="105"/>
  <c r="P144" i="105"/>
  <c r="N144" i="105"/>
  <c r="L144" i="105"/>
  <c r="J144" i="105"/>
  <c r="G144" i="105"/>
  <c r="BA144" i="105"/>
  <c r="BO143" i="105"/>
  <c r="BV143" i="105" s="1"/>
  <c r="BF143" i="105"/>
  <c r="BH143" i="105" s="1"/>
  <c r="AB143" i="105"/>
  <c r="AA143" i="105"/>
  <c r="X143" i="105"/>
  <c r="W143" i="105"/>
  <c r="T143" i="105"/>
  <c r="R143" i="105"/>
  <c r="P143" i="105"/>
  <c r="N143" i="105"/>
  <c r="L143" i="105"/>
  <c r="J143" i="105"/>
  <c r="G143" i="105"/>
  <c r="BA143" i="105"/>
  <c r="BO142" i="105"/>
  <c r="BF142" i="105"/>
  <c r="BL142" i="105" s="1"/>
  <c r="AB142" i="105"/>
  <c r="AA142" i="105"/>
  <c r="X142" i="105"/>
  <c r="W142" i="105"/>
  <c r="T142" i="105"/>
  <c r="R142" i="105"/>
  <c r="P142" i="105"/>
  <c r="N142" i="105"/>
  <c r="L142" i="105"/>
  <c r="J142" i="105"/>
  <c r="G142" i="105"/>
  <c r="H142" i="105" s="1"/>
  <c r="AZ142" i="105"/>
  <c r="BO141" i="105"/>
  <c r="BV141" i="105" s="1"/>
  <c r="BF141" i="105"/>
  <c r="BI141" i="105" s="1"/>
  <c r="AB141" i="105"/>
  <c r="AA141" i="105"/>
  <c r="X141" i="105"/>
  <c r="W141" i="105"/>
  <c r="T141" i="105"/>
  <c r="R141" i="105"/>
  <c r="P141" i="105"/>
  <c r="N141" i="105"/>
  <c r="L141" i="105"/>
  <c r="J141" i="105"/>
  <c r="G141" i="105"/>
  <c r="H141" i="105" s="1"/>
  <c r="BO140" i="105"/>
  <c r="BF140" i="105"/>
  <c r="BM140" i="105" s="1"/>
  <c r="AB140" i="105"/>
  <c r="AA140" i="105"/>
  <c r="X140" i="105"/>
  <c r="W140" i="105"/>
  <c r="T140" i="105"/>
  <c r="R140" i="105"/>
  <c r="P140" i="105"/>
  <c r="N140" i="105"/>
  <c r="L140" i="105"/>
  <c r="J140" i="105"/>
  <c r="G140" i="105"/>
  <c r="H140" i="105" s="1"/>
  <c r="BO139" i="105"/>
  <c r="BQ139" i="105" s="1"/>
  <c r="BF139" i="105"/>
  <c r="BK139" i="105" s="1"/>
  <c r="AB139" i="105"/>
  <c r="AA139" i="105"/>
  <c r="X139" i="105"/>
  <c r="W139" i="105"/>
  <c r="T139" i="105"/>
  <c r="R139" i="105"/>
  <c r="P139" i="105"/>
  <c r="N139" i="105"/>
  <c r="L139" i="105"/>
  <c r="J139" i="105"/>
  <c r="G139" i="105"/>
  <c r="BB139" i="105"/>
  <c r="BO138" i="105"/>
  <c r="BT138" i="105" s="1"/>
  <c r="BF138" i="105"/>
  <c r="BH138" i="105" s="1"/>
  <c r="AB138" i="105"/>
  <c r="AA138" i="105"/>
  <c r="X138" i="105"/>
  <c r="W138" i="105"/>
  <c r="T138" i="105"/>
  <c r="R138" i="105"/>
  <c r="P138" i="105"/>
  <c r="N138" i="105"/>
  <c r="L138" i="105"/>
  <c r="J138" i="105"/>
  <c r="G138" i="105"/>
  <c r="H138" i="105" s="1"/>
  <c r="BO137" i="105"/>
  <c r="BF137" i="105"/>
  <c r="BM137" i="105" s="1"/>
  <c r="AB137" i="105"/>
  <c r="AA137" i="105"/>
  <c r="X137" i="105"/>
  <c r="W137" i="105"/>
  <c r="T137" i="105"/>
  <c r="R137" i="105"/>
  <c r="P137" i="105"/>
  <c r="N137" i="105"/>
  <c r="L137" i="105"/>
  <c r="J137" i="105"/>
  <c r="G137" i="105"/>
  <c r="H137" i="105" s="1"/>
  <c r="BO136" i="105"/>
  <c r="BR136" i="105" s="1"/>
  <c r="BF136" i="105"/>
  <c r="BJ136" i="105" s="1"/>
  <c r="AB136" i="105"/>
  <c r="AA136" i="105"/>
  <c r="X136" i="105"/>
  <c r="W136" i="105"/>
  <c r="T136" i="105"/>
  <c r="R136" i="105"/>
  <c r="P136" i="105"/>
  <c r="N136" i="105"/>
  <c r="L136" i="105"/>
  <c r="J136" i="105"/>
  <c r="G136" i="105"/>
  <c r="H136" i="105" s="1"/>
  <c r="BO135" i="105"/>
  <c r="BQ135" i="105" s="1"/>
  <c r="BJ135" i="105"/>
  <c r="BF135" i="105"/>
  <c r="BH135" i="105" s="1"/>
  <c r="AB135" i="105"/>
  <c r="AA135" i="105"/>
  <c r="X135" i="105"/>
  <c r="W135" i="105"/>
  <c r="T135" i="105"/>
  <c r="R135" i="105"/>
  <c r="P135" i="105"/>
  <c r="N135" i="105"/>
  <c r="L135" i="105"/>
  <c r="J135" i="105"/>
  <c r="G135" i="105"/>
  <c r="BO134" i="105"/>
  <c r="BU134" i="105" s="1"/>
  <c r="BF134" i="105"/>
  <c r="BI134" i="105" s="1"/>
  <c r="AB134" i="105"/>
  <c r="AA134" i="105"/>
  <c r="X134" i="105"/>
  <c r="W134" i="105"/>
  <c r="T134" i="105"/>
  <c r="R134" i="105"/>
  <c r="P134" i="105"/>
  <c r="N134" i="105"/>
  <c r="L134" i="105"/>
  <c r="J134" i="105"/>
  <c r="G134" i="105"/>
  <c r="H134" i="105" s="1"/>
  <c r="AZ134" i="105"/>
  <c r="BO133" i="105"/>
  <c r="BV133" i="105" s="1"/>
  <c r="BF133" i="105"/>
  <c r="BI133" i="105" s="1"/>
  <c r="AB133" i="105"/>
  <c r="AA133" i="105"/>
  <c r="X133" i="105"/>
  <c r="W133" i="105"/>
  <c r="T133" i="105"/>
  <c r="R133" i="105"/>
  <c r="P133" i="105"/>
  <c r="N133" i="105"/>
  <c r="L133" i="105"/>
  <c r="J133" i="105"/>
  <c r="G133" i="105"/>
  <c r="H133" i="105" s="1"/>
  <c r="BO132" i="105"/>
  <c r="BT132" i="105" s="1"/>
  <c r="BF132" i="105"/>
  <c r="BH132" i="105" s="1"/>
  <c r="AB132" i="105"/>
  <c r="AA132" i="105"/>
  <c r="X132" i="105"/>
  <c r="W132" i="105"/>
  <c r="T132" i="105"/>
  <c r="R132" i="105"/>
  <c r="P132" i="105"/>
  <c r="N132" i="105"/>
  <c r="L132" i="105"/>
  <c r="J132" i="105"/>
  <c r="G132" i="105"/>
  <c r="H132" i="105" s="1"/>
  <c r="AW132" i="105"/>
  <c r="BO131" i="105"/>
  <c r="BU131" i="105" s="1"/>
  <c r="BF131" i="105"/>
  <c r="BK131" i="105" s="1"/>
  <c r="AB131" i="105"/>
  <c r="AA131" i="105"/>
  <c r="X131" i="105"/>
  <c r="W131" i="105"/>
  <c r="T131" i="105"/>
  <c r="R131" i="105"/>
  <c r="P131" i="105"/>
  <c r="N131" i="105"/>
  <c r="L131" i="105"/>
  <c r="J131" i="105"/>
  <c r="G131" i="105"/>
  <c r="H131" i="105" s="1"/>
  <c r="AZ131" i="105"/>
  <c r="BO130" i="105"/>
  <c r="BS130" i="105" s="1"/>
  <c r="BF130" i="105"/>
  <c r="BH130" i="105" s="1"/>
  <c r="AB130" i="105"/>
  <c r="AA130" i="105"/>
  <c r="X130" i="105"/>
  <c r="W130" i="105"/>
  <c r="T130" i="105"/>
  <c r="R130" i="105"/>
  <c r="P130" i="105"/>
  <c r="N130" i="105"/>
  <c r="L130" i="105"/>
  <c r="J130" i="105"/>
  <c r="G130" i="105"/>
  <c r="H130" i="105" s="1"/>
  <c r="BO129" i="105"/>
  <c r="BF129" i="105"/>
  <c r="BM129" i="105" s="1"/>
  <c r="AB129" i="105"/>
  <c r="AA129" i="105"/>
  <c r="X129" i="105"/>
  <c r="W129" i="105"/>
  <c r="T129" i="105"/>
  <c r="R129" i="105"/>
  <c r="P129" i="105"/>
  <c r="N129" i="105"/>
  <c r="L129" i="105"/>
  <c r="J129" i="105"/>
  <c r="G129" i="105"/>
  <c r="H129" i="105" s="1"/>
  <c r="BO128" i="105"/>
  <c r="BF128" i="105"/>
  <c r="BJ128" i="105" s="1"/>
  <c r="AB128" i="105"/>
  <c r="AA128" i="105"/>
  <c r="X128" i="105"/>
  <c r="W128" i="105"/>
  <c r="T128" i="105"/>
  <c r="R128" i="105"/>
  <c r="P128" i="105"/>
  <c r="N128" i="105"/>
  <c r="L128" i="105"/>
  <c r="J128" i="105"/>
  <c r="G128" i="105"/>
  <c r="H128" i="105" s="1"/>
  <c r="AW128" i="105"/>
  <c r="BO127" i="105"/>
  <c r="BQ127" i="105" s="1"/>
  <c r="BF127" i="105"/>
  <c r="BL127" i="105" s="1"/>
  <c r="AB127" i="105"/>
  <c r="AA127" i="105"/>
  <c r="X127" i="105"/>
  <c r="W127" i="105"/>
  <c r="T127" i="105"/>
  <c r="R127" i="105"/>
  <c r="P127" i="105"/>
  <c r="N127" i="105"/>
  <c r="L127" i="105"/>
  <c r="J127" i="105"/>
  <c r="G127" i="105"/>
  <c r="BO126" i="105"/>
  <c r="BF126" i="105"/>
  <c r="BM126" i="105" s="1"/>
  <c r="AB126" i="105"/>
  <c r="AA126" i="105"/>
  <c r="X126" i="105"/>
  <c r="W126" i="105"/>
  <c r="T126" i="105"/>
  <c r="R126" i="105"/>
  <c r="P126" i="105"/>
  <c r="N126" i="105"/>
  <c r="L126" i="105"/>
  <c r="J126" i="105"/>
  <c r="G126" i="105"/>
  <c r="H126" i="105" s="1"/>
  <c r="C126" i="105"/>
  <c r="B126" i="105"/>
  <c r="BO125" i="105"/>
  <c r="BV125" i="105" s="1"/>
  <c r="BF125" i="105"/>
  <c r="BK125" i="105" s="1"/>
  <c r="AB125" i="105"/>
  <c r="AA125" i="105"/>
  <c r="X125" i="105"/>
  <c r="W125" i="105"/>
  <c r="T125" i="105"/>
  <c r="R125" i="105"/>
  <c r="P125" i="105"/>
  <c r="N125" i="105"/>
  <c r="L125" i="105"/>
  <c r="J125" i="105"/>
  <c r="G125" i="105"/>
  <c r="H125" i="105" s="1"/>
  <c r="AZ125" i="105"/>
  <c r="C125" i="105"/>
  <c r="B125" i="105"/>
  <c r="F123" i="105"/>
  <c r="T114" i="105"/>
  <c r="P114" i="105"/>
  <c r="L114" i="105"/>
  <c r="J114" i="105"/>
  <c r="T113" i="105"/>
  <c r="P113" i="105"/>
  <c r="L113" i="105"/>
  <c r="J113" i="105"/>
  <c r="T112" i="105"/>
  <c r="P112" i="105"/>
  <c r="L112" i="105"/>
  <c r="J112" i="105"/>
  <c r="B112" i="105"/>
  <c r="T111" i="105"/>
  <c r="P111" i="105"/>
  <c r="L111" i="105"/>
  <c r="J111" i="105"/>
  <c r="T110" i="105"/>
  <c r="P110" i="105"/>
  <c r="L110" i="105"/>
  <c r="J110" i="105"/>
  <c r="T109" i="105"/>
  <c r="P109" i="105"/>
  <c r="L109" i="105"/>
  <c r="J109" i="105"/>
  <c r="T108" i="105"/>
  <c r="P108" i="105"/>
  <c r="L108" i="105"/>
  <c r="J108" i="105"/>
  <c r="T107" i="105"/>
  <c r="P107" i="105"/>
  <c r="L107" i="105"/>
  <c r="B107" i="105"/>
  <c r="R105" i="105"/>
  <c r="F105" i="105"/>
  <c r="F12" i="105" s="1"/>
  <c r="T100" i="105"/>
  <c r="R100" i="105"/>
  <c r="P100" i="105"/>
  <c r="L100" i="105"/>
  <c r="J100" i="105"/>
  <c r="T99" i="105"/>
  <c r="R99" i="105"/>
  <c r="P99" i="105"/>
  <c r="L99" i="105"/>
  <c r="J99" i="105"/>
  <c r="T98" i="105"/>
  <c r="R98" i="105"/>
  <c r="P98" i="105"/>
  <c r="L98" i="105"/>
  <c r="J98" i="105"/>
  <c r="T97" i="105"/>
  <c r="R97" i="105"/>
  <c r="P97" i="105"/>
  <c r="L97" i="105"/>
  <c r="J97" i="105"/>
  <c r="T96" i="105"/>
  <c r="R96" i="105"/>
  <c r="P96" i="105"/>
  <c r="L96" i="105"/>
  <c r="J96" i="105"/>
  <c r="T95" i="105"/>
  <c r="R95" i="105"/>
  <c r="P95" i="105"/>
  <c r="L95" i="105"/>
  <c r="J95" i="105"/>
  <c r="T94" i="105"/>
  <c r="R94" i="105"/>
  <c r="P94" i="105"/>
  <c r="L94" i="105"/>
  <c r="J94" i="105"/>
  <c r="T93" i="105"/>
  <c r="R93" i="105"/>
  <c r="P93" i="105"/>
  <c r="L93" i="105"/>
  <c r="J93" i="105"/>
  <c r="F91" i="105"/>
  <c r="F11" i="105" s="1"/>
  <c r="T89" i="105"/>
  <c r="R89" i="105"/>
  <c r="P86" i="105"/>
  <c r="J86" i="105"/>
  <c r="P85" i="105"/>
  <c r="L85" i="105"/>
  <c r="J85" i="105"/>
  <c r="P84" i="105"/>
  <c r="L84" i="105"/>
  <c r="J84" i="105"/>
  <c r="P83" i="105"/>
  <c r="L83" i="105"/>
  <c r="J83" i="105"/>
  <c r="P82" i="105"/>
  <c r="L82" i="105"/>
  <c r="J82" i="105"/>
  <c r="P81" i="105"/>
  <c r="L81" i="105"/>
  <c r="J81" i="105"/>
  <c r="P80" i="105"/>
  <c r="L80" i="105"/>
  <c r="J80" i="105"/>
  <c r="P79" i="105"/>
  <c r="L79" i="105"/>
  <c r="J79" i="105"/>
  <c r="P78" i="105"/>
  <c r="L78" i="105"/>
  <c r="J78" i="105"/>
  <c r="P77" i="105"/>
  <c r="L77" i="105"/>
  <c r="J77" i="105"/>
  <c r="P76" i="105"/>
  <c r="L76" i="105"/>
  <c r="J76" i="105"/>
  <c r="P75" i="105"/>
  <c r="L75" i="105"/>
  <c r="J75" i="105"/>
  <c r="P74" i="105"/>
  <c r="L74" i="105"/>
  <c r="J74" i="105"/>
  <c r="P73" i="105"/>
  <c r="L73" i="105"/>
  <c r="J73" i="105"/>
  <c r="P72" i="105"/>
  <c r="L72" i="105"/>
  <c r="J72" i="105"/>
  <c r="P71" i="105"/>
  <c r="L71" i="105"/>
  <c r="J71" i="105"/>
  <c r="P70" i="105"/>
  <c r="L70" i="105"/>
  <c r="J70" i="105"/>
  <c r="P69" i="105"/>
  <c r="J69" i="105"/>
  <c r="P68" i="105"/>
  <c r="L68" i="105"/>
  <c r="J68" i="105"/>
  <c r="T67" i="105"/>
  <c r="T66" i="105" s="1"/>
  <c r="R67" i="105"/>
  <c r="R66" i="105" s="1"/>
  <c r="P67" i="105"/>
  <c r="L67" i="105"/>
  <c r="J67" i="105"/>
  <c r="F66" i="105"/>
  <c r="F10" i="105" s="1"/>
  <c r="T60" i="105"/>
  <c r="R60" i="105"/>
  <c r="P55" i="105"/>
  <c r="N55" i="105"/>
  <c r="H55" i="105"/>
  <c r="L36" i="105"/>
  <c r="C24" i="105"/>
  <c r="H7" i="105"/>
  <c r="AF2" i="105" s="1"/>
  <c r="A2" i="105"/>
  <c r="C5" i="105"/>
  <c r="C4" i="105"/>
  <c r="I5" i="105" s="1"/>
  <c r="J53" i="105" s="1"/>
  <c r="J55" i="105" s="1"/>
  <c r="AR2" i="105"/>
  <c r="AP2" i="105"/>
  <c r="AN2" i="105"/>
  <c r="AL2" i="105"/>
  <c r="AJ2" i="105"/>
  <c r="BO149" i="104"/>
  <c r="BU149" i="104" s="1"/>
  <c r="BF149" i="104"/>
  <c r="BI149" i="104" s="1"/>
  <c r="AB149" i="104"/>
  <c r="AA149" i="104"/>
  <c r="X149" i="104"/>
  <c r="W149" i="104"/>
  <c r="T149" i="104"/>
  <c r="R149" i="104"/>
  <c r="P149" i="104"/>
  <c r="N149" i="104"/>
  <c r="L149" i="104"/>
  <c r="J149" i="104"/>
  <c r="G149" i="104"/>
  <c r="H149" i="104" s="1"/>
  <c r="BO148" i="104"/>
  <c r="BF148" i="104"/>
  <c r="BM148" i="104" s="1"/>
  <c r="AB148" i="104"/>
  <c r="AA148" i="104"/>
  <c r="X148" i="104"/>
  <c r="W148" i="104"/>
  <c r="T148" i="104"/>
  <c r="R148" i="104"/>
  <c r="P148" i="104"/>
  <c r="N148" i="104"/>
  <c r="L148" i="104"/>
  <c r="J148" i="104"/>
  <c r="G148" i="104"/>
  <c r="H148" i="104" s="1"/>
  <c r="BB148" i="104"/>
  <c r="BO147" i="104"/>
  <c r="BU147" i="104" s="1"/>
  <c r="BF147" i="104"/>
  <c r="BK147" i="104" s="1"/>
  <c r="AB147" i="104"/>
  <c r="AA147" i="104"/>
  <c r="X147" i="104"/>
  <c r="W147" i="104"/>
  <c r="T147" i="104"/>
  <c r="R147" i="104"/>
  <c r="P147" i="104"/>
  <c r="N147" i="104"/>
  <c r="L147" i="104"/>
  <c r="J147" i="104"/>
  <c r="G147" i="104"/>
  <c r="H147" i="104" s="1"/>
  <c r="BO146" i="104"/>
  <c r="BF146" i="104"/>
  <c r="BH146" i="104" s="1"/>
  <c r="AB146" i="104"/>
  <c r="AA146" i="104"/>
  <c r="X146" i="104"/>
  <c r="W146" i="104"/>
  <c r="T146" i="104"/>
  <c r="R146" i="104"/>
  <c r="P146" i="104"/>
  <c r="N146" i="104"/>
  <c r="L146" i="104"/>
  <c r="J146" i="104"/>
  <c r="G146" i="104"/>
  <c r="H146" i="104" s="1"/>
  <c r="AZ146" i="104"/>
  <c r="BO145" i="104"/>
  <c r="BT145" i="104" s="1"/>
  <c r="BF145" i="104"/>
  <c r="BM145" i="104" s="1"/>
  <c r="AB145" i="104"/>
  <c r="AA145" i="104"/>
  <c r="X145" i="104"/>
  <c r="W145" i="104"/>
  <c r="T145" i="104"/>
  <c r="R145" i="104"/>
  <c r="P145" i="104"/>
  <c r="N145" i="104"/>
  <c r="L145" i="104"/>
  <c r="J145" i="104"/>
  <c r="G145" i="104"/>
  <c r="H145" i="104" s="1"/>
  <c r="BO144" i="104"/>
  <c r="BR144" i="104" s="1"/>
  <c r="BF144" i="104"/>
  <c r="BJ144" i="104" s="1"/>
  <c r="AB144" i="104"/>
  <c r="AA144" i="104"/>
  <c r="X144" i="104"/>
  <c r="W144" i="104"/>
  <c r="T144" i="104"/>
  <c r="R144" i="104"/>
  <c r="P144" i="104"/>
  <c r="N144" i="104"/>
  <c r="L144" i="104"/>
  <c r="J144" i="104"/>
  <c r="G144" i="104"/>
  <c r="BB144" i="104"/>
  <c r="BO143" i="104"/>
  <c r="BV143" i="104" s="1"/>
  <c r="BF143" i="104"/>
  <c r="BL143" i="104" s="1"/>
  <c r="AB143" i="104"/>
  <c r="AA143" i="104"/>
  <c r="X143" i="104"/>
  <c r="W143" i="104"/>
  <c r="T143" i="104"/>
  <c r="R143" i="104"/>
  <c r="P143" i="104"/>
  <c r="N143" i="104"/>
  <c r="L143" i="104"/>
  <c r="J143" i="104"/>
  <c r="G143" i="104"/>
  <c r="H143" i="104" s="1"/>
  <c r="BB143" i="104"/>
  <c r="BO142" i="104"/>
  <c r="BQ142" i="104" s="1"/>
  <c r="BF142" i="104"/>
  <c r="BK142" i="104" s="1"/>
  <c r="AB142" i="104"/>
  <c r="AA142" i="104"/>
  <c r="X142" i="104"/>
  <c r="W142" i="104"/>
  <c r="T142" i="104"/>
  <c r="R142" i="104"/>
  <c r="P142" i="104"/>
  <c r="N142" i="104"/>
  <c r="L142" i="104"/>
  <c r="J142" i="104"/>
  <c r="G142" i="104"/>
  <c r="H142" i="104" s="1"/>
  <c r="BO141" i="104"/>
  <c r="BF141" i="104"/>
  <c r="BI141" i="104" s="1"/>
  <c r="AB141" i="104"/>
  <c r="AA141" i="104"/>
  <c r="X141" i="104"/>
  <c r="W141" i="104"/>
  <c r="T141" i="104"/>
  <c r="R141" i="104"/>
  <c r="P141" i="104"/>
  <c r="N141" i="104"/>
  <c r="L141" i="104"/>
  <c r="J141" i="104"/>
  <c r="G141" i="104"/>
  <c r="H141" i="104" s="1"/>
  <c r="BB141" i="104"/>
  <c r="BO140" i="104"/>
  <c r="BF140" i="104"/>
  <c r="BM140" i="104" s="1"/>
  <c r="AB140" i="104"/>
  <c r="AA140" i="104"/>
  <c r="X140" i="104"/>
  <c r="W140" i="104"/>
  <c r="T140" i="104"/>
  <c r="R140" i="104"/>
  <c r="P140" i="104"/>
  <c r="N140" i="104"/>
  <c r="L140" i="104"/>
  <c r="J140" i="104"/>
  <c r="G140" i="104"/>
  <c r="BB140" i="104"/>
  <c r="BO139" i="104"/>
  <c r="BU139" i="104" s="1"/>
  <c r="BF139" i="104"/>
  <c r="BK139" i="104" s="1"/>
  <c r="AB139" i="104"/>
  <c r="AA139" i="104"/>
  <c r="X139" i="104"/>
  <c r="W139" i="104"/>
  <c r="T139" i="104"/>
  <c r="R139" i="104"/>
  <c r="P139" i="104"/>
  <c r="N139" i="104"/>
  <c r="L139" i="104"/>
  <c r="J139" i="104"/>
  <c r="G139" i="104"/>
  <c r="H139" i="104" s="1"/>
  <c r="BB139" i="104"/>
  <c r="BO138" i="104"/>
  <c r="BQ138" i="104" s="1"/>
  <c r="BF138" i="104"/>
  <c r="BH138" i="104" s="1"/>
  <c r="AB138" i="104"/>
  <c r="AA138" i="104"/>
  <c r="X138" i="104"/>
  <c r="W138" i="104"/>
  <c r="T138" i="104"/>
  <c r="R138" i="104"/>
  <c r="P138" i="104"/>
  <c r="N138" i="104"/>
  <c r="L138" i="104"/>
  <c r="J138" i="104"/>
  <c r="G138" i="104"/>
  <c r="H138" i="104" s="1"/>
  <c r="AW138" i="104"/>
  <c r="BO137" i="104"/>
  <c r="BF137" i="104"/>
  <c r="BM137" i="104" s="1"/>
  <c r="AB137" i="104"/>
  <c r="AA137" i="104"/>
  <c r="X137" i="104"/>
  <c r="W137" i="104"/>
  <c r="T137" i="104"/>
  <c r="R137" i="104"/>
  <c r="P137" i="104"/>
  <c r="N137" i="104"/>
  <c r="L137" i="104"/>
  <c r="J137" i="104"/>
  <c r="G137" i="104"/>
  <c r="H137" i="104" s="1"/>
  <c r="AX137" i="104"/>
  <c r="BO136" i="104"/>
  <c r="BF136" i="104"/>
  <c r="BJ136" i="104" s="1"/>
  <c r="AB136" i="104"/>
  <c r="AA136" i="104"/>
  <c r="X136" i="104"/>
  <c r="W136" i="104"/>
  <c r="T136" i="104"/>
  <c r="R136" i="104"/>
  <c r="P136" i="104"/>
  <c r="N136" i="104"/>
  <c r="L136" i="104"/>
  <c r="J136" i="104"/>
  <c r="G136" i="104"/>
  <c r="H136" i="104" s="1"/>
  <c r="BB136" i="104"/>
  <c r="BO135" i="104"/>
  <c r="BF135" i="104"/>
  <c r="AB135" i="104"/>
  <c r="AA135" i="104"/>
  <c r="X135" i="104"/>
  <c r="W135" i="104"/>
  <c r="T135" i="104"/>
  <c r="R135" i="104"/>
  <c r="P135" i="104"/>
  <c r="N135" i="104"/>
  <c r="L135" i="104"/>
  <c r="J135" i="104"/>
  <c r="G135" i="104"/>
  <c r="H135" i="104" s="1"/>
  <c r="BO134" i="104"/>
  <c r="BQ134" i="104" s="1"/>
  <c r="BF134" i="104"/>
  <c r="BI134" i="104" s="1"/>
  <c r="AB134" i="104"/>
  <c r="AA134" i="104"/>
  <c r="X134" i="104"/>
  <c r="W134" i="104"/>
  <c r="T134" i="104"/>
  <c r="R134" i="104"/>
  <c r="P134" i="104"/>
  <c r="N134" i="104"/>
  <c r="L134" i="104"/>
  <c r="J134" i="104"/>
  <c r="G134" i="104"/>
  <c r="H134" i="104" s="1"/>
  <c r="AY134" i="104"/>
  <c r="BO133" i="104"/>
  <c r="BF133" i="104"/>
  <c r="BI133" i="104" s="1"/>
  <c r="AB133" i="104"/>
  <c r="AA133" i="104"/>
  <c r="X133" i="104"/>
  <c r="W133" i="104"/>
  <c r="T133" i="104"/>
  <c r="R133" i="104"/>
  <c r="P133" i="104"/>
  <c r="N133" i="104"/>
  <c r="L133" i="104"/>
  <c r="J133" i="104"/>
  <c r="G133" i="104"/>
  <c r="H133" i="104" s="1"/>
  <c r="AW133" i="104"/>
  <c r="BO132" i="104"/>
  <c r="BR132" i="104" s="1"/>
  <c r="BF132" i="104"/>
  <c r="BM132" i="104" s="1"/>
  <c r="AB132" i="104"/>
  <c r="AA132" i="104"/>
  <c r="X132" i="104"/>
  <c r="W132" i="104"/>
  <c r="T132" i="104"/>
  <c r="R132" i="104"/>
  <c r="P132" i="104"/>
  <c r="N132" i="104"/>
  <c r="L132" i="104"/>
  <c r="J132" i="104"/>
  <c r="G132" i="104"/>
  <c r="BO131" i="104"/>
  <c r="BS131" i="104" s="1"/>
  <c r="BF131" i="104"/>
  <c r="BK131" i="104" s="1"/>
  <c r="AB131" i="104"/>
  <c r="AA131" i="104"/>
  <c r="X131" i="104"/>
  <c r="W131" i="104"/>
  <c r="T131" i="104"/>
  <c r="R131" i="104"/>
  <c r="P131" i="104"/>
  <c r="N131" i="104"/>
  <c r="L131" i="104"/>
  <c r="J131" i="104"/>
  <c r="G131" i="104"/>
  <c r="H131" i="104" s="1"/>
  <c r="BB131" i="104"/>
  <c r="BO130" i="104"/>
  <c r="BQ130" i="104" s="1"/>
  <c r="BF130" i="104"/>
  <c r="BH130" i="104" s="1"/>
  <c r="AB130" i="104"/>
  <c r="AA130" i="104"/>
  <c r="X130" i="104"/>
  <c r="W130" i="104"/>
  <c r="T130" i="104"/>
  <c r="R130" i="104"/>
  <c r="P130" i="104"/>
  <c r="N130" i="104"/>
  <c r="L130" i="104"/>
  <c r="J130" i="104"/>
  <c r="G130" i="104"/>
  <c r="H130" i="104" s="1"/>
  <c r="BB130" i="104"/>
  <c r="BO129" i="104"/>
  <c r="BF129" i="104"/>
  <c r="BM129" i="104" s="1"/>
  <c r="AB129" i="104"/>
  <c r="AA129" i="104"/>
  <c r="X129" i="104"/>
  <c r="W129" i="104"/>
  <c r="T129" i="104"/>
  <c r="R129" i="104"/>
  <c r="P129" i="104"/>
  <c r="N129" i="104"/>
  <c r="L129" i="104"/>
  <c r="J129" i="104"/>
  <c r="G129" i="104"/>
  <c r="H129" i="104" s="1"/>
  <c r="AW129" i="104"/>
  <c r="BO128" i="104"/>
  <c r="BR128" i="104" s="1"/>
  <c r="BF128" i="104"/>
  <c r="BJ128" i="104" s="1"/>
  <c r="AB128" i="104"/>
  <c r="AA128" i="104"/>
  <c r="X128" i="104"/>
  <c r="W128" i="104"/>
  <c r="T128" i="104"/>
  <c r="R128" i="104"/>
  <c r="P128" i="104"/>
  <c r="N128" i="104"/>
  <c r="L128" i="104"/>
  <c r="J128" i="104"/>
  <c r="G128" i="104"/>
  <c r="H128" i="104" s="1"/>
  <c r="BB128" i="104"/>
  <c r="BO127" i="104"/>
  <c r="BT127" i="104" s="1"/>
  <c r="BF127" i="104"/>
  <c r="BL127" i="104" s="1"/>
  <c r="AB127" i="104"/>
  <c r="AA127" i="104"/>
  <c r="X127" i="104"/>
  <c r="W127" i="104"/>
  <c r="T127" i="104"/>
  <c r="R127" i="104"/>
  <c r="P127" i="104"/>
  <c r="N127" i="104"/>
  <c r="L127" i="104"/>
  <c r="J127" i="104"/>
  <c r="G127" i="104"/>
  <c r="H127" i="104" s="1"/>
  <c r="BB127" i="104"/>
  <c r="BO126" i="104"/>
  <c r="BQ126" i="104" s="1"/>
  <c r="BF126" i="104"/>
  <c r="BL126" i="104" s="1"/>
  <c r="AB126" i="104"/>
  <c r="AA126" i="104"/>
  <c r="X126" i="104"/>
  <c r="W126" i="104"/>
  <c r="T126" i="104"/>
  <c r="R126" i="104"/>
  <c r="P126" i="104"/>
  <c r="N126" i="104"/>
  <c r="L126" i="104"/>
  <c r="J126" i="104"/>
  <c r="G126" i="104"/>
  <c r="H126" i="104" s="1"/>
  <c r="BA126" i="104"/>
  <c r="C126" i="104"/>
  <c r="B126" i="104"/>
  <c r="BO125" i="104"/>
  <c r="BF125" i="104"/>
  <c r="BK125" i="104" s="1"/>
  <c r="AB125" i="104"/>
  <c r="AA125" i="104"/>
  <c r="X125" i="104"/>
  <c r="W125" i="104"/>
  <c r="T125" i="104"/>
  <c r="R125" i="104"/>
  <c r="P125" i="104"/>
  <c r="N125" i="104"/>
  <c r="L125" i="104"/>
  <c r="J125" i="104"/>
  <c r="G125" i="104"/>
  <c r="H125" i="104" s="1"/>
  <c r="AW125" i="104"/>
  <c r="C125" i="104"/>
  <c r="B125" i="104"/>
  <c r="F123" i="104"/>
  <c r="T114" i="104"/>
  <c r="P114" i="104"/>
  <c r="L114" i="104"/>
  <c r="J114" i="104"/>
  <c r="T113" i="104"/>
  <c r="P113" i="104"/>
  <c r="L113" i="104"/>
  <c r="J113" i="104"/>
  <c r="T112" i="104"/>
  <c r="P112" i="104"/>
  <c r="L112" i="104"/>
  <c r="J112" i="104"/>
  <c r="B112" i="104"/>
  <c r="T111" i="104"/>
  <c r="P111" i="104"/>
  <c r="L111" i="104"/>
  <c r="J111" i="104"/>
  <c r="T110" i="104"/>
  <c r="P110" i="104"/>
  <c r="L110" i="104"/>
  <c r="J110" i="104"/>
  <c r="T109" i="104"/>
  <c r="P109" i="104"/>
  <c r="L109" i="104"/>
  <c r="J109" i="104"/>
  <c r="T108" i="104"/>
  <c r="P108" i="104"/>
  <c r="L108" i="104"/>
  <c r="J108" i="104"/>
  <c r="T107" i="104"/>
  <c r="P107" i="104"/>
  <c r="L107" i="104"/>
  <c r="B107" i="104"/>
  <c r="R105" i="104"/>
  <c r="F105" i="104"/>
  <c r="F12" i="104" s="1"/>
  <c r="T100" i="104"/>
  <c r="R100" i="104"/>
  <c r="P100" i="104"/>
  <c r="L100" i="104"/>
  <c r="J100" i="104"/>
  <c r="T99" i="104"/>
  <c r="R99" i="104"/>
  <c r="P99" i="104"/>
  <c r="L99" i="104"/>
  <c r="J99" i="104"/>
  <c r="T98" i="104"/>
  <c r="R98" i="104"/>
  <c r="P98" i="104"/>
  <c r="L98" i="104"/>
  <c r="J98" i="104"/>
  <c r="T97" i="104"/>
  <c r="R97" i="104"/>
  <c r="P97" i="104"/>
  <c r="L97" i="104"/>
  <c r="J97" i="104"/>
  <c r="T96" i="104"/>
  <c r="R96" i="104"/>
  <c r="P96" i="104"/>
  <c r="L96" i="104"/>
  <c r="J96" i="104"/>
  <c r="T95" i="104"/>
  <c r="R95" i="104"/>
  <c r="P95" i="104"/>
  <c r="L95" i="104"/>
  <c r="J95" i="104"/>
  <c r="T94" i="104"/>
  <c r="R94" i="104"/>
  <c r="P94" i="104"/>
  <c r="L94" i="104"/>
  <c r="J94" i="104"/>
  <c r="T93" i="104"/>
  <c r="R93" i="104"/>
  <c r="P93" i="104"/>
  <c r="L93" i="104"/>
  <c r="J93" i="104"/>
  <c r="F91" i="104"/>
  <c r="F11" i="104" s="1"/>
  <c r="T89" i="104"/>
  <c r="S89" i="104" s="1"/>
  <c r="R103" i="104" s="1"/>
  <c r="R89" i="104"/>
  <c r="Q89" i="104" s="1"/>
  <c r="P86" i="104"/>
  <c r="J86" i="104"/>
  <c r="P85" i="104"/>
  <c r="L85" i="104"/>
  <c r="J85" i="104"/>
  <c r="P84" i="104"/>
  <c r="L84" i="104"/>
  <c r="J84" i="104"/>
  <c r="P83" i="104"/>
  <c r="L83" i="104"/>
  <c r="J83" i="104"/>
  <c r="P82" i="104"/>
  <c r="L82" i="104"/>
  <c r="J82" i="104"/>
  <c r="P81" i="104"/>
  <c r="L81" i="104"/>
  <c r="J81" i="104"/>
  <c r="P80" i="104"/>
  <c r="L80" i="104"/>
  <c r="J80" i="104"/>
  <c r="P79" i="104"/>
  <c r="L79" i="104"/>
  <c r="J79" i="104"/>
  <c r="P78" i="104"/>
  <c r="L78" i="104"/>
  <c r="J78" i="104"/>
  <c r="P77" i="104"/>
  <c r="L77" i="104"/>
  <c r="J77" i="104"/>
  <c r="P76" i="104"/>
  <c r="L76" i="104"/>
  <c r="J76" i="104"/>
  <c r="P75" i="104"/>
  <c r="L75" i="104"/>
  <c r="J75" i="104"/>
  <c r="P74" i="104"/>
  <c r="L74" i="104"/>
  <c r="J74" i="104"/>
  <c r="P73" i="104"/>
  <c r="L73" i="104"/>
  <c r="J73" i="104"/>
  <c r="P72" i="104"/>
  <c r="L72" i="104"/>
  <c r="J72" i="104"/>
  <c r="P71" i="104"/>
  <c r="L71" i="104"/>
  <c r="J71" i="104"/>
  <c r="P70" i="104"/>
  <c r="L70" i="104"/>
  <c r="J70" i="104"/>
  <c r="P69" i="104"/>
  <c r="J69" i="104"/>
  <c r="P68" i="104"/>
  <c r="L68" i="104"/>
  <c r="J68" i="104"/>
  <c r="T67" i="104"/>
  <c r="T66" i="104" s="1"/>
  <c r="R67" i="104"/>
  <c r="R66" i="104" s="1"/>
  <c r="P67" i="104"/>
  <c r="L67" i="104"/>
  <c r="J67" i="104"/>
  <c r="F10" i="104"/>
  <c r="T60" i="104"/>
  <c r="R60" i="104"/>
  <c r="P55" i="104"/>
  <c r="N55" i="104"/>
  <c r="H55" i="104"/>
  <c r="L36" i="104"/>
  <c r="C24" i="104"/>
  <c r="H7" i="104"/>
  <c r="AF2" i="104" s="1"/>
  <c r="A2" i="104"/>
  <c r="C5" i="104"/>
  <c r="C4" i="104"/>
  <c r="S5" i="104" s="1"/>
  <c r="T53" i="104" s="1"/>
  <c r="AR2" i="104"/>
  <c r="AP2" i="104"/>
  <c r="AN2" i="104"/>
  <c r="AL2" i="104"/>
  <c r="AJ2" i="104"/>
  <c r="BO149" i="103"/>
  <c r="BQ149" i="103" s="1"/>
  <c r="BF149" i="103"/>
  <c r="BK149" i="103" s="1"/>
  <c r="AB149" i="103"/>
  <c r="AA149" i="103"/>
  <c r="X149" i="103"/>
  <c r="W149" i="103"/>
  <c r="T149" i="103"/>
  <c r="R149" i="103"/>
  <c r="P149" i="103"/>
  <c r="N149" i="103"/>
  <c r="L149" i="103"/>
  <c r="J149" i="103"/>
  <c r="G149" i="103"/>
  <c r="H149" i="103" s="1"/>
  <c r="BO148" i="103"/>
  <c r="BQ148" i="103" s="1"/>
  <c r="BF148" i="103"/>
  <c r="BM148" i="103" s="1"/>
  <c r="AB148" i="103"/>
  <c r="AA148" i="103"/>
  <c r="X148" i="103"/>
  <c r="W148" i="103"/>
  <c r="T148" i="103"/>
  <c r="R148" i="103"/>
  <c r="P148" i="103"/>
  <c r="N148" i="103"/>
  <c r="L148" i="103"/>
  <c r="J148" i="103"/>
  <c r="G148" i="103"/>
  <c r="H148" i="103" s="1"/>
  <c r="AY148" i="103"/>
  <c r="BO147" i="103"/>
  <c r="BT147" i="103" s="1"/>
  <c r="BF147" i="103"/>
  <c r="BI147" i="103" s="1"/>
  <c r="AB147" i="103"/>
  <c r="AA147" i="103"/>
  <c r="X147" i="103"/>
  <c r="W147" i="103"/>
  <c r="T147" i="103"/>
  <c r="R147" i="103"/>
  <c r="P147" i="103"/>
  <c r="N147" i="103"/>
  <c r="L147" i="103"/>
  <c r="J147" i="103"/>
  <c r="G147" i="103"/>
  <c r="H147" i="103" s="1"/>
  <c r="BO146" i="103"/>
  <c r="BR146" i="103" s="1"/>
  <c r="BF146" i="103"/>
  <c r="BM146" i="103" s="1"/>
  <c r="AB146" i="103"/>
  <c r="AA146" i="103"/>
  <c r="X146" i="103"/>
  <c r="W146" i="103"/>
  <c r="T146" i="103"/>
  <c r="R146" i="103"/>
  <c r="P146" i="103"/>
  <c r="N146" i="103"/>
  <c r="L146" i="103"/>
  <c r="J146" i="103"/>
  <c r="G146" i="103"/>
  <c r="H146" i="103" s="1"/>
  <c r="BB146" i="103"/>
  <c r="BO145" i="103"/>
  <c r="BV145" i="103" s="1"/>
  <c r="BF145" i="103"/>
  <c r="BK145" i="103" s="1"/>
  <c r="AB145" i="103"/>
  <c r="AA145" i="103"/>
  <c r="X145" i="103"/>
  <c r="W145" i="103"/>
  <c r="T145" i="103"/>
  <c r="R145" i="103"/>
  <c r="P145" i="103"/>
  <c r="N145" i="103"/>
  <c r="L145" i="103"/>
  <c r="J145" i="103"/>
  <c r="G145" i="103"/>
  <c r="H145" i="103" s="1"/>
  <c r="BO144" i="103"/>
  <c r="BR144" i="103" s="1"/>
  <c r="BF144" i="103"/>
  <c r="BH144" i="103" s="1"/>
  <c r="AB144" i="103"/>
  <c r="W144" i="103"/>
  <c r="T144" i="103"/>
  <c r="R144" i="103"/>
  <c r="P144" i="103"/>
  <c r="L144" i="103"/>
  <c r="J144" i="103"/>
  <c r="AZ144" i="103"/>
  <c r="BO143" i="103"/>
  <c r="BF143" i="103"/>
  <c r="BM143" i="103" s="1"/>
  <c r="AB143" i="103"/>
  <c r="W143" i="103"/>
  <c r="T143" i="103"/>
  <c r="R143" i="103"/>
  <c r="P143" i="103"/>
  <c r="L143" i="103"/>
  <c r="J143" i="103"/>
  <c r="BO142" i="103"/>
  <c r="BF142" i="103"/>
  <c r="AB142" i="103"/>
  <c r="W142" i="103"/>
  <c r="T142" i="103"/>
  <c r="R142" i="103"/>
  <c r="P142" i="103"/>
  <c r="L142" i="103"/>
  <c r="J142" i="103"/>
  <c r="BO141" i="103"/>
  <c r="BV141" i="103" s="1"/>
  <c r="BF141" i="103"/>
  <c r="BK141" i="103" s="1"/>
  <c r="AB141" i="103"/>
  <c r="W141" i="103"/>
  <c r="T141" i="103"/>
  <c r="R141" i="103"/>
  <c r="P141" i="103"/>
  <c r="L141" i="103"/>
  <c r="J141" i="103"/>
  <c r="BO140" i="103"/>
  <c r="BU140" i="103" s="1"/>
  <c r="BF140" i="103"/>
  <c r="AB140" i="103"/>
  <c r="W140" i="103"/>
  <c r="T140" i="103"/>
  <c r="R140" i="103"/>
  <c r="P140" i="103"/>
  <c r="L140" i="103"/>
  <c r="J140" i="103"/>
  <c r="BA140" i="103"/>
  <c r="BO139" i="103"/>
  <c r="BQ139" i="103" s="1"/>
  <c r="BF139" i="103"/>
  <c r="BI139" i="103" s="1"/>
  <c r="AB139" i="103"/>
  <c r="W139" i="103"/>
  <c r="T139" i="103"/>
  <c r="R139" i="103"/>
  <c r="P139" i="103"/>
  <c r="L139" i="103"/>
  <c r="J139" i="103"/>
  <c r="BA139" i="103"/>
  <c r="BO138" i="103"/>
  <c r="BV138" i="103" s="1"/>
  <c r="BF138" i="103"/>
  <c r="BM138" i="103" s="1"/>
  <c r="AB138" i="103"/>
  <c r="W138" i="103"/>
  <c r="T138" i="103"/>
  <c r="R138" i="103"/>
  <c r="P138" i="103"/>
  <c r="L138" i="103"/>
  <c r="J138" i="103"/>
  <c r="BA138" i="103"/>
  <c r="BO137" i="103"/>
  <c r="BQ137" i="103" s="1"/>
  <c r="BF137" i="103"/>
  <c r="BK137" i="103" s="1"/>
  <c r="AB137" i="103"/>
  <c r="W137" i="103"/>
  <c r="T137" i="103"/>
  <c r="R137" i="103"/>
  <c r="P137" i="103"/>
  <c r="L137" i="103"/>
  <c r="J137" i="103"/>
  <c r="BO136" i="103"/>
  <c r="BU136" i="103" s="1"/>
  <c r="BF136" i="103"/>
  <c r="BH136" i="103" s="1"/>
  <c r="AB136" i="103"/>
  <c r="W136" i="103"/>
  <c r="T136" i="103"/>
  <c r="R136" i="103"/>
  <c r="P136" i="103"/>
  <c r="L136" i="103"/>
  <c r="J136" i="103"/>
  <c r="BB136" i="103"/>
  <c r="BO135" i="103"/>
  <c r="BQ135" i="103" s="1"/>
  <c r="BF135" i="103"/>
  <c r="BM135" i="103" s="1"/>
  <c r="AB135" i="103"/>
  <c r="W135" i="103"/>
  <c r="T135" i="103"/>
  <c r="R135" i="103"/>
  <c r="P135" i="103"/>
  <c r="L135" i="103"/>
  <c r="J135" i="103"/>
  <c r="BO134" i="103"/>
  <c r="BF134" i="103"/>
  <c r="AB134" i="103"/>
  <c r="W134" i="103"/>
  <c r="T134" i="103"/>
  <c r="R134" i="103"/>
  <c r="P134" i="103"/>
  <c r="L134" i="103"/>
  <c r="J134" i="103"/>
  <c r="BO133" i="103"/>
  <c r="BF133" i="103"/>
  <c r="BK133" i="103" s="1"/>
  <c r="AB133" i="103"/>
  <c r="W133" i="103"/>
  <c r="T133" i="103"/>
  <c r="R133" i="103"/>
  <c r="P133" i="103"/>
  <c r="L133" i="103"/>
  <c r="J133" i="103"/>
  <c r="BA133" i="103"/>
  <c r="BO132" i="103"/>
  <c r="BT132" i="103" s="1"/>
  <c r="BF132" i="103"/>
  <c r="BI132" i="103" s="1"/>
  <c r="AB132" i="103"/>
  <c r="W132" i="103"/>
  <c r="T132" i="103"/>
  <c r="R132" i="103"/>
  <c r="P132" i="103"/>
  <c r="L132" i="103"/>
  <c r="J132" i="103"/>
  <c r="BA132" i="103"/>
  <c r="BO131" i="103"/>
  <c r="BF131" i="103"/>
  <c r="BI131" i="103" s="1"/>
  <c r="AB131" i="103"/>
  <c r="W131" i="103"/>
  <c r="T131" i="103"/>
  <c r="R131" i="103"/>
  <c r="P131" i="103"/>
  <c r="L131" i="103"/>
  <c r="J131" i="103"/>
  <c r="BO130" i="103"/>
  <c r="BF130" i="103"/>
  <c r="BM130" i="103" s="1"/>
  <c r="AB130" i="103"/>
  <c r="W130" i="103"/>
  <c r="T130" i="103"/>
  <c r="R130" i="103"/>
  <c r="P130" i="103"/>
  <c r="L130" i="103"/>
  <c r="J130" i="103"/>
  <c r="BA130" i="103"/>
  <c r="BO129" i="103"/>
  <c r="BT129" i="103" s="1"/>
  <c r="BF129" i="103"/>
  <c r="BK129" i="103" s="1"/>
  <c r="AB129" i="103"/>
  <c r="W129" i="103"/>
  <c r="T129" i="103"/>
  <c r="R129" i="103"/>
  <c r="P129" i="103"/>
  <c r="L129" i="103"/>
  <c r="J129" i="103"/>
  <c r="AX129" i="103"/>
  <c r="BO128" i="103"/>
  <c r="BU128" i="103" s="1"/>
  <c r="BF128" i="103"/>
  <c r="BH128" i="103" s="1"/>
  <c r="AB128" i="103"/>
  <c r="W128" i="103"/>
  <c r="T128" i="103"/>
  <c r="R128" i="103"/>
  <c r="P128" i="103"/>
  <c r="L128" i="103"/>
  <c r="J128" i="103"/>
  <c r="BO127" i="103"/>
  <c r="BF127" i="103"/>
  <c r="BM127" i="103" s="1"/>
  <c r="AB127" i="103"/>
  <c r="W127" i="103"/>
  <c r="T127" i="103"/>
  <c r="R127" i="103"/>
  <c r="P127" i="103"/>
  <c r="L127" i="103"/>
  <c r="J127" i="103"/>
  <c r="BB127" i="103"/>
  <c r="BO126" i="103"/>
  <c r="BV126" i="103" s="1"/>
  <c r="BF126" i="103"/>
  <c r="BK126" i="103" s="1"/>
  <c r="AB126" i="103"/>
  <c r="W126" i="103"/>
  <c r="T126" i="103"/>
  <c r="R126" i="103"/>
  <c r="P126" i="103"/>
  <c r="L126" i="103"/>
  <c r="J126" i="103"/>
  <c r="C126" i="103"/>
  <c r="B126" i="103"/>
  <c r="BO125" i="103"/>
  <c r="BF125" i="103"/>
  <c r="BM125" i="103" s="1"/>
  <c r="AB125" i="103"/>
  <c r="W125" i="103"/>
  <c r="T125" i="103"/>
  <c r="R125" i="103"/>
  <c r="P125" i="103"/>
  <c r="L125" i="103"/>
  <c r="J125" i="103"/>
  <c r="AX125" i="103"/>
  <c r="C125" i="103"/>
  <c r="B125" i="103"/>
  <c r="F123" i="103"/>
  <c r="T114" i="103"/>
  <c r="P114" i="103"/>
  <c r="L114" i="103"/>
  <c r="J114" i="103"/>
  <c r="T113" i="103"/>
  <c r="P113" i="103"/>
  <c r="L113" i="103"/>
  <c r="J113" i="103"/>
  <c r="T112" i="103"/>
  <c r="P112" i="103"/>
  <c r="L112" i="103"/>
  <c r="J112" i="103"/>
  <c r="B112" i="103"/>
  <c r="T111" i="103"/>
  <c r="P111" i="103"/>
  <c r="L111" i="103"/>
  <c r="J111" i="103"/>
  <c r="T110" i="103"/>
  <c r="P110" i="103"/>
  <c r="L110" i="103"/>
  <c r="J110" i="103"/>
  <c r="T109" i="103"/>
  <c r="P109" i="103"/>
  <c r="L109" i="103"/>
  <c r="J109" i="103"/>
  <c r="T108" i="103"/>
  <c r="P108" i="103"/>
  <c r="L108" i="103"/>
  <c r="J108" i="103"/>
  <c r="T107" i="103"/>
  <c r="P107" i="103"/>
  <c r="L107" i="103"/>
  <c r="B107" i="103"/>
  <c r="R105" i="103"/>
  <c r="F105" i="103"/>
  <c r="F12" i="103" s="1"/>
  <c r="T100" i="103"/>
  <c r="R100" i="103"/>
  <c r="P100" i="103"/>
  <c r="L100" i="103"/>
  <c r="J100" i="103"/>
  <c r="T99" i="103"/>
  <c r="R99" i="103"/>
  <c r="P99" i="103"/>
  <c r="L99" i="103"/>
  <c r="J99" i="103"/>
  <c r="T98" i="103"/>
  <c r="R98" i="103"/>
  <c r="P98" i="103"/>
  <c r="L98" i="103"/>
  <c r="J98" i="103"/>
  <c r="T97" i="103"/>
  <c r="R97" i="103"/>
  <c r="P97" i="103"/>
  <c r="L97" i="103"/>
  <c r="J97" i="103"/>
  <c r="T96" i="103"/>
  <c r="R96" i="103"/>
  <c r="P96" i="103"/>
  <c r="L96" i="103"/>
  <c r="J96" i="103"/>
  <c r="T95" i="103"/>
  <c r="R95" i="103"/>
  <c r="P95" i="103"/>
  <c r="L95" i="103"/>
  <c r="J95" i="103"/>
  <c r="T94" i="103"/>
  <c r="R94" i="103"/>
  <c r="P94" i="103"/>
  <c r="L94" i="103"/>
  <c r="J94" i="103"/>
  <c r="T93" i="103"/>
  <c r="R93" i="103"/>
  <c r="P93" i="103"/>
  <c r="L93" i="103"/>
  <c r="J93" i="103"/>
  <c r="F91" i="103"/>
  <c r="F11" i="103" s="1"/>
  <c r="T89" i="103"/>
  <c r="R89" i="103"/>
  <c r="P86" i="103"/>
  <c r="L86" i="103"/>
  <c r="J86" i="103"/>
  <c r="J85" i="103"/>
  <c r="L84" i="103"/>
  <c r="J84" i="103"/>
  <c r="L83" i="103"/>
  <c r="J83" i="103"/>
  <c r="L82" i="103"/>
  <c r="J82" i="103"/>
  <c r="L81" i="103"/>
  <c r="J81" i="103"/>
  <c r="L80" i="103"/>
  <c r="J80" i="103"/>
  <c r="L79" i="103"/>
  <c r="J79" i="103"/>
  <c r="L78" i="103"/>
  <c r="J78" i="103"/>
  <c r="L77" i="103"/>
  <c r="J77" i="103"/>
  <c r="L76" i="103"/>
  <c r="J76" i="103"/>
  <c r="P75" i="103"/>
  <c r="L75" i="103"/>
  <c r="J75" i="103"/>
  <c r="P74" i="103"/>
  <c r="L74" i="103"/>
  <c r="J74" i="103"/>
  <c r="P73" i="103"/>
  <c r="L73" i="103"/>
  <c r="J73" i="103"/>
  <c r="P72" i="103"/>
  <c r="L72" i="103"/>
  <c r="J72" i="103"/>
  <c r="P71" i="103"/>
  <c r="L71" i="103"/>
  <c r="J71" i="103"/>
  <c r="P70" i="103"/>
  <c r="L70" i="103"/>
  <c r="J70" i="103"/>
  <c r="P69" i="103"/>
  <c r="L69" i="103"/>
  <c r="J69" i="103"/>
  <c r="J68" i="103"/>
  <c r="T67" i="103"/>
  <c r="T66" i="103" s="1"/>
  <c r="R67" i="103"/>
  <c r="R66" i="103" s="1"/>
  <c r="P67" i="103"/>
  <c r="L67" i="103"/>
  <c r="J67" i="103"/>
  <c r="F66" i="103"/>
  <c r="F10" i="103" s="1"/>
  <c r="T60" i="103"/>
  <c r="R60" i="103"/>
  <c r="P55" i="103"/>
  <c r="N55" i="103"/>
  <c r="H55" i="103"/>
  <c r="H7" i="103"/>
  <c r="AF2" i="103" s="1"/>
  <c r="A2" i="103"/>
  <c r="C5" i="103"/>
  <c r="C4" i="103"/>
  <c r="M5" i="103" s="1"/>
  <c r="N53" i="103" s="1"/>
  <c r="AR2" i="103"/>
  <c r="AP2" i="103"/>
  <c r="AN2" i="103"/>
  <c r="AL2" i="103"/>
  <c r="AJ2" i="103"/>
  <c r="M29" i="3"/>
  <c r="V29" i="3" s="1"/>
  <c r="AE29" i="3" s="1"/>
  <c r="C29" i="3"/>
  <c r="B29" i="3"/>
  <c r="M28" i="3"/>
  <c r="V28" i="3" s="1"/>
  <c r="AE28" i="3" s="1"/>
  <c r="C28" i="3"/>
  <c r="B28" i="3"/>
  <c r="M27" i="3"/>
  <c r="V27" i="3" s="1"/>
  <c r="AE27" i="3" s="1"/>
  <c r="C27" i="3"/>
  <c r="B27" i="3"/>
  <c r="M26" i="3"/>
  <c r="V26" i="3" s="1"/>
  <c r="AE26" i="3" s="1"/>
  <c r="C26" i="3"/>
  <c r="B26" i="3"/>
  <c r="M25" i="3"/>
  <c r="V25" i="3" s="1"/>
  <c r="AE25" i="3" s="1"/>
  <c r="C25" i="3"/>
  <c r="B25" i="3"/>
  <c r="M24" i="3"/>
  <c r="V24" i="3" s="1"/>
  <c r="AE24" i="3" s="1"/>
  <c r="C24" i="3"/>
  <c r="B24" i="3"/>
  <c r="M23" i="3"/>
  <c r="V23" i="3" s="1"/>
  <c r="AE23" i="3" s="1"/>
  <c r="C23" i="3"/>
  <c r="B23" i="3"/>
  <c r="M22" i="3"/>
  <c r="V22" i="3" s="1"/>
  <c r="AE22" i="3" s="1"/>
  <c r="C22" i="3"/>
  <c r="B22" i="3"/>
  <c r="V21" i="3"/>
  <c r="AE21" i="3" s="1"/>
  <c r="M21" i="3"/>
  <c r="M19" i="3"/>
  <c r="V19" i="3" s="1"/>
  <c r="AE19" i="3" s="1"/>
  <c r="C19" i="3"/>
  <c r="B19" i="3"/>
  <c r="M18" i="3"/>
  <c r="V18" i="3" s="1"/>
  <c r="AE18" i="3" s="1"/>
  <c r="C18" i="3"/>
  <c r="B18" i="3"/>
  <c r="M17" i="3"/>
  <c r="V17" i="3" s="1"/>
  <c r="AE17" i="3" s="1"/>
  <c r="C17" i="3"/>
  <c r="B17" i="3"/>
  <c r="M16" i="3"/>
  <c r="V16" i="3" s="1"/>
  <c r="AE16" i="3" s="1"/>
  <c r="C16" i="3"/>
  <c r="B16" i="3"/>
  <c r="M15" i="3"/>
  <c r="V15" i="3" s="1"/>
  <c r="AE15" i="3" s="1"/>
  <c r="C15" i="3"/>
  <c r="B15" i="3"/>
  <c r="M14" i="3"/>
  <c r="V14" i="3" s="1"/>
  <c r="AE14" i="3" s="1"/>
  <c r="C14" i="3"/>
  <c r="B14" i="3"/>
  <c r="M13" i="3"/>
  <c r="V13" i="3" s="1"/>
  <c r="AE13" i="3" s="1"/>
  <c r="C13" i="3"/>
  <c r="B13" i="3"/>
  <c r="M12" i="3"/>
  <c r="V12" i="3" s="1"/>
  <c r="AE12" i="3" s="1"/>
  <c r="C12" i="3"/>
  <c r="B12" i="3"/>
  <c r="AG9" i="3"/>
  <c r="AD9" i="3"/>
  <c r="X9" i="3"/>
  <c r="U9" i="3"/>
  <c r="O9" i="3"/>
  <c r="L9" i="3"/>
  <c r="F9" i="3"/>
  <c r="AG8" i="3"/>
  <c r="X8" i="3"/>
  <c r="O8" i="3"/>
  <c r="F8" i="3"/>
  <c r="C8" i="3"/>
  <c r="U8" i="3" s="1"/>
  <c r="C7" i="3"/>
  <c r="C6" i="3"/>
  <c r="F20" i="4"/>
  <c r="V19" i="4"/>
  <c r="AD19" i="4" s="1"/>
  <c r="N19" i="4"/>
  <c r="I19" i="4"/>
  <c r="Q19" i="4" s="1"/>
  <c r="Y19" i="4" s="1"/>
  <c r="Q18" i="4"/>
  <c r="Y18" i="4" s="1"/>
  <c r="N18" i="4"/>
  <c r="V18" i="4" s="1"/>
  <c r="AD18" i="4" s="1"/>
  <c r="I18" i="4"/>
  <c r="V17" i="4"/>
  <c r="AD17" i="4" s="1"/>
  <c r="N17" i="4"/>
  <c r="I17" i="4"/>
  <c r="Q17" i="4" s="1"/>
  <c r="Y17" i="4" s="1"/>
  <c r="Q16" i="4"/>
  <c r="Y16" i="4" s="1"/>
  <c r="N16" i="4"/>
  <c r="V16" i="4" s="1"/>
  <c r="AD16" i="4" s="1"/>
  <c r="I16" i="4"/>
  <c r="N15" i="4"/>
  <c r="N20" i="4" s="1"/>
  <c r="I15" i="4"/>
  <c r="Q15" i="4" s="1"/>
  <c r="Y15" i="4" s="1"/>
  <c r="Z12" i="4"/>
  <c r="R12" i="4"/>
  <c r="J12" i="4"/>
  <c r="B12" i="4"/>
  <c r="Z11" i="4"/>
  <c r="R11" i="4"/>
  <c r="J11" i="4"/>
  <c r="B11" i="4"/>
  <c r="B8" i="4"/>
  <c r="R8" i="4" s="1"/>
  <c r="B7" i="4"/>
  <c r="Z7" i="4" s="1"/>
  <c r="B6" i="4"/>
  <c r="O34" i="2"/>
  <c r="X34" i="2" s="1"/>
  <c r="AG34" i="2" s="1"/>
  <c r="M34" i="2"/>
  <c r="V34" i="2" s="1"/>
  <c r="AE34" i="2" s="1"/>
  <c r="O33" i="2"/>
  <c r="X33" i="2" s="1"/>
  <c r="AG33" i="2" s="1"/>
  <c r="M33" i="2"/>
  <c r="V33" i="2" s="1"/>
  <c r="AE33" i="2" s="1"/>
  <c r="O32" i="2"/>
  <c r="X32" i="2" s="1"/>
  <c r="AG32" i="2" s="1"/>
  <c r="M32" i="2"/>
  <c r="V32" i="2" s="1"/>
  <c r="AE32" i="2" s="1"/>
  <c r="O31" i="2"/>
  <c r="X31" i="2" s="1"/>
  <c r="AG31" i="2" s="1"/>
  <c r="M31" i="2"/>
  <c r="V31" i="2" s="1"/>
  <c r="AE31" i="2" s="1"/>
  <c r="O30" i="2"/>
  <c r="X30" i="2" s="1"/>
  <c r="AG30" i="2" s="1"/>
  <c r="M30" i="2"/>
  <c r="V30" i="2" s="1"/>
  <c r="AE30" i="2" s="1"/>
  <c r="O29" i="2"/>
  <c r="X29" i="2" s="1"/>
  <c r="AG29" i="2" s="1"/>
  <c r="M29" i="2"/>
  <c r="V29" i="2" s="1"/>
  <c r="AE29" i="2" s="1"/>
  <c r="O28" i="2"/>
  <c r="X28" i="2" s="1"/>
  <c r="AG28" i="2" s="1"/>
  <c r="M28" i="2"/>
  <c r="V28" i="2" s="1"/>
  <c r="AE28" i="2" s="1"/>
  <c r="O27" i="2"/>
  <c r="X27" i="2" s="1"/>
  <c r="AG27" i="2" s="1"/>
  <c r="M27" i="2"/>
  <c r="V27" i="2" s="1"/>
  <c r="AE27" i="2" s="1"/>
  <c r="O26" i="2"/>
  <c r="X26" i="2" s="1"/>
  <c r="AG26" i="2" s="1"/>
  <c r="M26" i="2"/>
  <c r="V26" i="2" s="1"/>
  <c r="AE26" i="2" s="1"/>
  <c r="O25" i="2"/>
  <c r="X25" i="2" s="1"/>
  <c r="AG25" i="2" s="1"/>
  <c r="M25" i="2"/>
  <c r="V25" i="2" s="1"/>
  <c r="AE25" i="2" s="1"/>
  <c r="O24" i="2"/>
  <c r="X24" i="2" s="1"/>
  <c r="AG24" i="2" s="1"/>
  <c r="M24" i="2"/>
  <c r="V24" i="2" s="1"/>
  <c r="AE24" i="2" s="1"/>
  <c r="O23" i="2"/>
  <c r="X23" i="2" s="1"/>
  <c r="AG23" i="2" s="1"/>
  <c r="M23" i="2"/>
  <c r="V23" i="2" s="1"/>
  <c r="AE23" i="2" s="1"/>
  <c r="O22" i="2"/>
  <c r="X22" i="2" s="1"/>
  <c r="AG22" i="2" s="1"/>
  <c r="M22" i="2"/>
  <c r="V22" i="2" s="1"/>
  <c r="AE22" i="2" s="1"/>
  <c r="O21" i="2"/>
  <c r="X21" i="2" s="1"/>
  <c r="AG21" i="2" s="1"/>
  <c r="M21" i="2"/>
  <c r="V21" i="2" s="1"/>
  <c r="AE21" i="2" s="1"/>
  <c r="W20" i="2"/>
  <c r="AF20" i="2" s="1"/>
  <c r="O20" i="2"/>
  <c r="M20" i="2"/>
  <c r="V20" i="2" s="1"/>
  <c r="AE20" i="2" s="1"/>
  <c r="W17" i="2"/>
  <c r="AF17" i="2" s="1"/>
  <c r="M17" i="2"/>
  <c r="V17" i="2" s="1"/>
  <c r="AE17" i="2" s="1"/>
  <c r="C17" i="2"/>
  <c r="N13" i="2"/>
  <c r="W13" i="2" s="1"/>
  <c r="AF13" i="2" s="1"/>
  <c r="M13" i="2"/>
  <c r="V13" i="2" s="1"/>
  <c r="AE13" i="2" s="1"/>
  <c r="C13" i="2"/>
  <c r="AG10" i="2"/>
  <c r="X10" i="2"/>
  <c r="O10" i="2"/>
  <c r="F10" i="2"/>
  <c r="AG9" i="2"/>
  <c r="AD9" i="2"/>
  <c r="X9" i="2"/>
  <c r="O9" i="2"/>
  <c r="F9" i="2"/>
  <c r="C8" i="2"/>
  <c r="L8" i="2" s="1"/>
  <c r="C7" i="2"/>
  <c r="C6" i="2"/>
  <c r="AB37" i="82"/>
  <c r="AQ37" i="82" s="1"/>
  <c r="BF37" i="82" s="1"/>
  <c r="Z37" i="82"/>
  <c r="AO37" i="82" s="1"/>
  <c r="BD37" i="82" s="1"/>
  <c r="Y37" i="82"/>
  <c r="AN37" i="82" s="1"/>
  <c r="BC37" i="82" s="1"/>
  <c r="V37" i="82"/>
  <c r="AK37" i="82" s="1"/>
  <c r="AZ37" i="82" s="1"/>
  <c r="E37" i="82"/>
  <c r="D37" i="82"/>
  <c r="I37" i="82" s="1"/>
  <c r="X37" i="82" s="1"/>
  <c r="AM37" i="82" s="1"/>
  <c r="BB37" i="82" s="1"/>
  <c r="C37" i="82"/>
  <c r="B37" i="82"/>
  <c r="AB36" i="82"/>
  <c r="AQ36" i="82" s="1"/>
  <c r="BF36" i="82" s="1"/>
  <c r="Z36" i="82"/>
  <c r="AO36" i="82" s="1"/>
  <c r="BD36" i="82" s="1"/>
  <c r="Y36" i="82"/>
  <c r="AN36" i="82" s="1"/>
  <c r="BC36" i="82" s="1"/>
  <c r="V36" i="82"/>
  <c r="AK36" i="82" s="1"/>
  <c r="AZ36" i="82" s="1"/>
  <c r="E36" i="82"/>
  <c r="D36" i="82"/>
  <c r="I36" i="82" s="1"/>
  <c r="X36" i="82" s="1"/>
  <c r="AM36" i="82" s="1"/>
  <c r="BB36" i="82" s="1"/>
  <c r="C36" i="82"/>
  <c r="B36" i="82"/>
  <c r="AB35" i="82"/>
  <c r="AQ35" i="82" s="1"/>
  <c r="BF35" i="82" s="1"/>
  <c r="Z35" i="82"/>
  <c r="AO35" i="82" s="1"/>
  <c r="BD35" i="82" s="1"/>
  <c r="Y35" i="82"/>
  <c r="AN35" i="82" s="1"/>
  <c r="BC35" i="82" s="1"/>
  <c r="V35" i="82"/>
  <c r="AK35" i="82" s="1"/>
  <c r="AZ35" i="82" s="1"/>
  <c r="E35" i="82"/>
  <c r="D35" i="82"/>
  <c r="I35" i="82" s="1"/>
  <c r="X35" i="82" s="1"/>
  <c r="AM35" i="82" s="1"/>
  <c r="BB35" i="82" s="1"/>
  <c r="C35" i="82"/>
  <c r="B35" i="82"/>
  <c r="AB34" i="82"/>
  <c r="AQ34" i="82" s="1"/>
  <c r="BF34" i="82" s="1"/>
  <c r="Z34" i="82"/>
  <c r="AO34" i="82" s="1"/>
  <c r="BD34" i="82" s="1"/>
  <c r="Y34" i="82"/>
  <c r="AN34" i="82" s="1"/>
  <c r="BC34" i="82" s="1"/>
  <c r="V34" i="82"/>
  <c r="AK34" i="82" s="1"/>
  <c r="AZ34" i="82" s="1"/>
  <c r="E34" i="82"/>
  <c r="D34" i="82"/>
  <c r="I34" i="82" s="1"/>
  <c r="X34" i="82" s="1"/>
  <c r="AM34" i="82" s="1"/>
  <c r="BB34" i="82" s="1"/>
  <c r="C34" i="82"/>
  <c r="B34" i="82"/>
  <c r="AB33" i="82"/>
  <c r="AQ33" i="82" s="1"/>
  <c r="BF33" i="82" s="1"/>
  <c r="Z33" i="82"/>
  <c r="AO33" i="82" s="1"/>
  <c r="BD33" i="82" s="1"/>
  <c r="Y33" i="82"/>
  <c r="AN33" i="82" s="1"/>
  <c r="BC33" i="82" s="1"/>
  <c r="V33" i="82"/>
  <c r="AK33" i="82" s="1"/>
  <c r="AZ33" i="82" s="1"/>
  <c r="E33" i="82"/>
  <c r="D33" i="82"/>
  <c r="I33" i="82" s="1"/>
  <c r="X33" i="82" s="1"/>
  <c r="AM33" i="82" s="1"/>
  <c r="BB33" i="82" s="1"/>
  <c r="C33" i="82"/>
  <c r="B33" i="82"/>
  <c r="AB32" i="82"/>
  <c r="AQ32" i="82" s="1"/>
  <c r="BF32" i="82" s="1"/>
  <c r="Z32" i="82"/>
  <c r="AO32" i="82" s="1"/>
  <c r="BD32" i="82" s="1"/>
  <c r="Y32" i="82"/>
  <c r="AN32" i="82" s="1"/>
  <c r="BC32" i="82" s="1"/>
  <c r="V32" i="82"/>
  <c r="AK32" i="82" s="1"/>
  <c r="AZ32" i="82" s="1"/>
  <c r="E32" i="82"/>
  <c r="D32" i="82"/>
  <c r="I32" i="82" s="1"/>
  <c r="X32" i="82" s="1"/>
  <c r="AM32" i="82" s="1"/>
  <c r="BB32" i="82" s="1"/>
  <c r="C32" i="82"/>
  <c r="B32" i="82"/>
  <c r="AB31" i="82"/>
  <c r="AQ31" i="82" s="1"/>
  <c r="BF31" i="82" s="1"/>
  <c r="Z31" i="82"/>
  <c r="AO31" i="82" s="1"/>
  <c r="BD31" i="82" s="1"/>
  <c r="Y31" i="82"/>
  <c r="AN31" i="82" s="1"/>
  <c r="BC31" i="82" s="1"/>
  <c r="V31" i="82"/>
  <c r="AK31" i="82" s="1"/>
  <c r="AZ31" i="82" s="1"/>
  <c r="E31" i="82"/>
  <c r="D31" i="82"/>
  <c r="I31" i="82" s="1"/>
  <c r="X31" i="82" s="1"/>
  <c r="AM31" i="82" s="1"/>
  <c r="BB31" i="82" s="1"/>
  <c r="C31" i="82"/>
  <c r="B31" i="82"/>
  <c r="AB30" i="82"/>
  <c r="AQ30" i="82" s="1"/>
  <c r="BF30" i="82" s="1"/>
  <c r="Z30" i="82"/>
  <c r="AO30" i="82" s="1"/>
  <c r="BD30" i="82" s="1"/>
  <c r="Y30" i="82"/>
  <c r="AN30" i="82" s="1"/>
  <c r="BC30" i="82" s="1"/>
  <c r="V30" i="82"/>
  <c r="AK30" i="82" s="1"/>
  <c r="AZ30" i="82" s="1"/>
  <c r="E30" i="82"/>
  <c r="D30" i="82"/>
  <c r="I30" i="82" s="1"/>
  <c r="X30" i="82" s="1"/>
  <c r="AM30" i="82" s="1"/>
  <c r="BB30" i="82" s="1"/>
  <c r="C30" i="82"/>
  <c r="B30" i="82"/>
  <c r="AB29" i="82"/>
  <c r="AQ29" i="82" s="1"/>
  <c r="BF29" i="82" s="1"/>
  <c r="Z29" i="82"/>
  <c r="AO29" i="82" s="1"/>
  <c r="BD29" i="82" s="1"/>
  <c r="Y29" i="82"/>
  <c r="AN29" i="82" s="1"/>
  <c r="BC29" i="82" s="1"/>
  <c r="V29" i="82"/>
  <c r="AK29" i="82" s="1"/>
  <c r="AZ29" i="82" s="1"/>
  <c r="E29" i="82"/>
  <c r="D29" i="82"/>
  <c r="I29" i="82" s="1"/>
  <c r="X29" i="82" s="1"/>
  <c r="AM29" i="82" s="1"/>
  <c r="BB29" i="82" s="1"/>
  <c r="C29" i="82"/>
  <c r="B29" i="82"/>
  <c r="AB28" i="82"/>
  <c r="AQ28" i="82" s="1"/>
  <c r="BF28" i="82" s="1"/>
  <c r="Z28" i="82"/>
  <c r="AO28" i="82" s="1"/>
  <c r="BD28" i="82" s="1"/>
  <c r="Y28" i="82"/>
  <c r="AN28" i="82" s="1"/>
  <c r="BC28" i="82" s="1"/>
  <c r="V28" i="82"/>
  <c r="AK28" i="82" s="1"/>
  <c r="AZ28" i="82" s="1"/>
  <c r="E28" i="82"/>
  <c r="D28" i="82"/>
  <c r="I28" i="82" s="1"/>
  <c r="X28" i="82" s="1"/>
  <c r="AM28" i="82" s="1"/>
  <c r="BB28" i="82" s="1"/>
  <c r="C28" i="82"/>
  <c r="B28" i="82"/>
  <c r="AB27" i="82"/>
  <c r="AQ27" i="82" s="1"/>
  <c r="BF27" i="82" s="1"/>
  <c r="Z27" i="82"/>
  <c r="AO27" i="82" s="1"/>
  <c r="BD27" i="82" s="1"/>
  <c r="Y27" i="82"/>
  <c r="AN27" i="82" s="1"/>
  <c r="BC27" i="82" s="1"/>
  <c r="V27" i="82"/>
  <c r="AK27" i="82" s="1"/>
  <c r="AZ27" i="82" s="1"/>
  <c r="E27" i="82"/>
  <c r="D27" i="82"/>
  <c r="I27" i="82" s="1"/>
  <c r="X27" i="82" s="1"/>
  <c r="AM27" i="82" s="1"/>
  <c r="BB27" i="82" s="1"/>
  <c r="C27" i="82"/>
  <c r="B27" i="82"/>
  <c r="AB26" i="82"/>
  <c r="AQ26" i="82" s="1"/>
  <c r="BF26" i="82" s="1"/>
  <c r="Z26" i="82"/>
  <c r="AO26" i="82" s="1"/>
  <c r="BD26" i="82" s="1"/>
  <c r="Y26" i="82"/>
  <c r="AN26" i="82" s="1"/>
  <c r="BC26" i="82" s="1"/>
  <c r="V26" i="82"/>
  <c r="AK26" i="82" s="1"/>
  <c r="AZ26" i="82" s="1"/>
  <c r="E26" i="82"/>
  <c r="D26" i="82"/>
  <c r="I26" i="82" s="1"/>
  <c r="X26" i="82" s="1"/>
  <c r="AM26" i="82" s="1"/>
  <c r="BB26" i="82" s="1"/>
  <c r="C26" i="82"/>
  <c r="B26" i="82"/>
  <c r="AB25" i="82"/>
  <c r="AQ25" i="82" s="1"/>
  <c r="BF25" i="82" s="1"/>
  <c r="Z25" i="82"/>
  <c r="AO25" i="82" s="1"/>
  <c r="BD25" i="82" s="1"/>
  <c r="Y25" i="82"/>
  <c r="AN25" i="82" s="1"/>
  <c r="BC25" i="82" s="1"/>
  <c r="V25" i="82"/>
  <c r="AK25" i="82" s="1"/>
  <c r="AZ25" i="82" s="1"/>
  <c r="E25" i="82"/>
  <c r="D25" i="82"/>
  <c r="I25" i="82" s="1"/>
  <c r="X25" i="82" s="1"/>
  <c r="AM25" i="82" s="1"/>
  <c r="BB25" i="82" s="1"/>
  <c r="C25" i="82"/>
  <c r="B25" i="82"/>
  <c r="AB24" i="82"/>
  <c r="AQ24" i="82" s="1"/>
  <c r="BF24" i="82" s="1"/>
  <c r="Z24" i="82"/>
  <c r="AO24" i="82" s="1"/>
  <c r="BD24" i="82" s="1"/>
  <c r="Y24" i="82"/>
  <c r="AN24" i="82" s="1"/>
  <c r="BC24" i="82" s="1"/>
  <c r="V24" i="82"/>
  <c r="AK24" i="82" s="1"/>
  <c r="AZ24" i="82" s="1"/>
  <c r="E24" i="82"/>
  <c r="D24" i="82"/>
  <c r="I24" i="82" s="1"/>
  <c r="X24" i="82" s="1"/>
  <c r="AM24" i="82" s="1"/>
  <c r="BB24" i="82" s="1"/>
  <c r="C24" i="82"/>
  <c r="B24" i="82"/>
  <c r="AB23" i="82"/>
  <c r="AQ23" i="82" s="1"/>
  <c r="BF23" i="82" s="1"/>
  <c r="Z23" i="82"/>
  <c r="AO23" i="82" s="1"/>
  <c r="BD23" i="82" s="1"/>
  <c r="Y23" i="82"/>
  <c r="AN23" i="82" s="1"/>
  <c r="BC23" i="82" s="1"/>
  <c r="V23" i="82"/>
  <c r="AK23" i="82" s="1"/>
  <c r="AZ23" i="82" s="1"/>
  <c r="E23" i="82"/>
  <c r="D23" i="82"/>
  <c r="I23" i="82" s="1"/>
  <c r="X23" i="82" s="1"/>
  <c r="AM23" i="82" s="1"/>
  <c r="BB23" i="82" s="1"/>
  <c r="C23" i="82"/>
  <c r="B23" i="82"/>
  <c r="AB22" i="82"/>
  <c r="AQ22" i="82" s="1"/>
  <c r="BF22" i="82" s="1"/>
  <c r="Z22" i="82"/>
  <c r="AO22" i="82" s="1"/>
  <c r="BD22" i="82" s="1"/>
  <c r="Y22" i="82"/>
  <c r="AN22" i="82" s="1"/>
  <c r="BC22" i="82" s="1"/>
  <c r="V22" i="82"/>
  <c r="AK22" i="82" s="1"/>
  <c r="AZ22" i="82" s="1"/>
  <c r="E22" i="82"/>
  <c r="D22" i="82"/>
  <c r="I22" i="82" s="1"/>
  <c r="X22" i="82" s="1"/>
  <c r="AM22" i="82" s="1"/>
  <c r="BB22" i="82" s="1"/>
  <c r="C22" i="82"/>
  <c r="B22" i="82"/>
  <c r="AB21" i="82"/>
  <c r="AQ21" i="82" s="1"/>
  <c r="BF21" i="82" s="1"/>
  <c r="Z21" i="82"/>
  <c r="AO21" i="82" s="1"/>
  <c r="BD21" i="82" s="1"/>
  <c r="Y21" i="82"/>
  <c r="AN21" i="82" s="1"/>
  <c r="BC21" i="82" s="1"/>
  <c r="V21" i="82"/>
  <c r="AK21" i="82" s="1"/>
  <c r="AZ21" i="82" s="1"/>
  <c r="E21" i="82"/>
  <c r="D21" i="82"/>
  <c r="I21" i="82" s="1"/>
  <c r="X21" i="82" s="1"/>
  <c r="AM21" i="82" s="1"/>
  <c r="BB21" i="82" s="1"/>
  <c r="C21" i="82"/>
  <c r="B21" i="82"/>
  <c r="AB20" i="82"/>
  <c r="AQ20" i="82" s="1"/>
  <c r="BF20" i="82" s="1"/>
  <c r="Z20" i="82"/>
  <c r="AO20" i="82" s="1"/>
  <c r="BD20" i="82" s="1"/>
  <c r="Y20" i="82"/>
  <c r="AN20" i="82" s="1"/>
  <c r="BC20" i="82" s="1"/>
  <c r="V20" i="82"/>
  <c r="AK20" i="82" s="1"/>
  <c r="AZ20" i="82" s="1"/>
  <c r="E20" i="82"/>
  <c r="D20" i="82"/>
  <c r="I20" i="82" s="1"/>
  <c r="X20" i="82" s="1"/>
  <c r="AM20" i="82" s="1"/>
  <c r="BB20" i="82" s="1"/>
  <c r="C20" i="82"/>
  <c r="B20" i="82"/>
  <c r="AB19" i="82"/>
  <c r="AQ19" i="82" s="1"/>
  <c r="BF19" i="82" s="1"/>
  <c r="Z19" i="82"/>
  <c r="AO19" i="82" s="1"/>
  <c r="BD19" i="82" s="1"/>
  <c r="Y19" i="82"/>
  <c r="AN19" i="82" s="1"/>
  <c r="BC19" i="82" s="1"/>
  <c r="V19" i="82"/>
  <c r="AK19" i="82" s="1"/>
  <c r="AZ19" i="82" s="1"/>
  <c r="E19" i="82"/>
  <c r="D19" i="82"/>
  <c r="I19" i="82" s="1"/>
  <c r="X19" i="82" s="1"/>
  <c r="AM19" i="82" s="1"/>
  <c r="BB19" i="82" s="1"/>
  <c r="C19" i="82"/>
  <c r="B19" i="82"/>
  <c r="AB18" i="82"/>
  <c r="AQ18" i="82" s="1"/>
  <c r="BF18" i="82" s="1"/>
  <c r="Z18" i="82"/>
  <c r="AO18" i="82" s="1"/>
  <c r="BD18" i="82" s="1"/>
  <c r="Y18" i="82"/>
  <c r="AN18" i="82" s="1"/>
  <c r="BC18" i="82" s="1"/>
  <c r="V18" i="82"/>
  <c r="AK18" i="82" s="1"/>
  <c r="AZ18" i="82" s="1"/>
  <c r="E18" i="82"/>
  <c r="D18" i="82"/>
  <c r="I18" i="82" s="1"/>
  <c r="X18" i="82" s="1"/>
  <c r="AM18" i="82" s="1"/>
  <c r="BB18" i="82" s="1"/>
  <c r="C18" i="82"/>
  <c r="B18" i="82"/>
  <c r="AB17" i="82"/>
  <c r="AQ17" i="82" s="1"/>
  <c r="BF17" i="82" s="1"/>
  <c r="Z17" i="82"/>
  <c r="AO17" i="82" s="1"/>
  <c r="BD17" i="82" s="1"/>
  <c r="Y17" i="82"/>
  <c r="AN17" i="82" s="1"/>
  <c r="BC17" i="82" s="1"/>
  <c r="V17" i="82"/>
  <c r="AK17" i="82" s="1"/>
  <c r="AZ17" i="82" s="1"/>
  <c r="E17" i="82"/>
  <c r="D17" i="82"/>
  <c r="I17" i="82" s="1"/>
  <c r="X17" i="82" s="1"/>
  <c r="AM17" i="82" s="1"/>
  <c r="BB17" i="82" s="1"/>
  <c r="C17" i="82"/>
  <c r="B17" i="82"/>
  <c r="AB16" i="82"/>
  <c r="AQ16" i="82" s="1"/>
  <c r="BF16" i="82" s="1"/>
  <c r="Z16" i="82"/>
  <c r="AO16" i="82" s="1"/>
  <c r="BD16" i="82" s="1"/>
  <c r="Y16" i="82"/>
  <c r="AN16" i="82" s="1"/>
  <c r="BC16" i="82" s="1"/>
  <c r="V16" i="82"/>
  <c r="AK16" i="82" s="1"/>
  <c r="AZ16" i="82" s="1"/>
  <c r="E16" i="82"/>
  <c r="D16" i="82"/>
  <c r="I16" i="82" s="1"/>
  <c r="X16" i="82" s="1"/>
  <c r="AM16" i="82" s="1"/>
  <c r="BB16" i="82" s="1"/>
  <c r="C16" i="82"/>
  <c r="B16" i="82"/>
  <c r="AB15" i="82"/>
  <c r="AQ15" i="82" s="1"/>
  <c r="BF15" i="82" s="1"/>
  <c r="Z15" i="82"/>
  <c r="AO15" i="82" s="1"/>
  <c r="BD15" i="82" s="1"/>
  <c r="Y15" i="82"/>
  <c r="AN15" i="82" s="1"/>
  <c r="BC15" i="82" s="1"/>
  <c r="V15" i="82"/>
  <c r="AK15" i="82" s="1"/>
  <c r="AZ15" i="82" s="1"/>
  <c r="E15" i="82"/>
  <c r="D15" i="82"/>
  <c r="I15" i="82" s="1"/>
  <c r="X15" i="82" s="1"/>
  <c r="AM15" i="82" s="1"/>
  <c r="BB15" i="82" s="1"/>
  <c r="C15" i="82"/>
  <c r="B15" i="82"/>
  <c r="AB14" i="82"/>
  <c r="AQ14" i="82" s="1"/>
  <c r="BF14" i="82" s="1"/>
  <c r="Z14" i="82"/>
  <c r="AO14" i="82" s="1"/>
  <c r="BD14" i="82" s="1"/>
  <c r="Y14" i="82"/>
  <c r="AN14" i="82" s="1"/>
  <c r="BC14" i="82" s="1"/>
  <c r="V14" i="82"/>
  <c r="E14" i="82"/>
  <c r="D14" i="82"/>
  <c r="I14" i="82" s="1"/>
  <c r="X14" i="82" s="1"/>
  <c r="AM14" i="82" s="1"/>
  <c r="BB14" i="82" s="1"/>
  <c r="C14" i="82"/>
  <c r="B14" i="82"/>
  <c r="AB13" i="82"/>
  <c r="AQ13" i="82" s="1"/>
  <c r="BF13" i="82" s="1"/>
  <c r="Z13" i="82"/>
  <c r="AO13" i="82" s="1"/>
  <c r="BD13" i="82" s="1"/>
  <c r="Y13" i="82"/>
  <c r="AN13" i="82" s="1"/>
  <c r="BC13" i="82" s="1"/>
  <c r="AK13" i="82"/>
  <c r="AZ13" i="82" s="1"/>
  <c r="E13" i="82"/>
  <c r="D13" i="82"/>
  <c r="I13" i="82" s="1"/>
  <c r="X13" i="82" s="1"/>
  <c r="AM13" i="82" s="1"/>
  <c r="BB13" i="82" s="1"/>
  <c r="C13" i="82"/>
  <c r="B13" i="82"/>
  <c r="AZ8" i="82"/>
  <c r="AK8" i="82"/>
  <c r="V8" i="82"/>
  <c r="G8" i="82"/>
  <c r="D7" i="82"/>
  <c r="AH7" i="82" s="1"/>
  <c r="D6" i="82"/>
  <c r="AW6" i="82" s="1"/>
  <c r="D5" i="82"/>
  <c r="AW5" i="82" s="1"/>
  <c r="BQ123" i="101"/>
  <c r="E114" i="101"/>
  <c r="D114" i="101"/>
  <c r="C114" i="101"/>
  <c r="E113" i="101"/>
  <c r="D113" i="101"/>
  <c r="C113" i="101"/>
  <c r="E112" i="101"/>
  <c r="D112" i="101"/>
  <c r="C112" i="101"/>
  <c r="E111" i="101"/>
  <c r="D111" i="101"/>
  <c r="C111" i="101"/>
  <c r="E110" i="101"/>
  <c r="D110" i="101"/>
  <c r="C110" i="101"/>
  <c r="E109" i="101"/>
  <c r="D109" i="101"/>
  <c r="C109" i="101"/>
  <c r="E108" i="101"/>
  <c r="D108" i="101"/>
  <c r="C108" i="101"/>
  <c r="F106" i="101"/>
  <c r="P106" i="101" s="1"/>
  <c r="T105" i="101"/>
  <c r="R105" i="101"/>
  <c r="E100" i="101"/>
  <c r="D100" i="101"/>
  <c r="C100" i="101"/>
  <c r="E99" i="101"/>
  <c r="D99" i="101"/>
  <c r="C99" i="101"/>
  <c r="E98" i="101"/>
  <c r="D98" i="101"/>
  <c r="C98" i="101"/>
  <c r="E97" i="101"/>
  <c r="D97" i="101"/>
  <c r="C97" i="101"/>
  <c r="E96" i="101"/>
  <c r="D96" i="101"/>
  <c r="C96" i="101"/>
  <c r="E95" i="101"/>
  <c r="D95" i="101"/>
  <c r="C95" i="101"/>
  <c r="E94" i="101"/>
  <c r="D94" i="101"/>
  <c r="C94" i="101"/>
  <c r="E93" i="101"/>
  <c r="D93" i="101"/>
  <c r="C93" i="101"/>
  <c r="T60" i="101"/>
  <c r="R60" i="101"/>
  <c r="T58" i="101"/>
  <c r="R58" i="101"/>
  <c r="H55" i="101"/>
  <c r="L47" i="101"/>
  <c r="L46" i="101"/>
  <c r="H28" i="101"/>
  <c r="F28" i="101"/>
  <c r="L24" i="101"/>
  <c r="L21" i="101"/>
  <c r="H7" i="101"/>
  <c r="Y4" i="101"/>
  <c r="Y2" i="101"/>
  <c r="BQ123" i="100"/>
  <c r="E114" i="100"/>
  <c r="D114" i="100"/>
  <c r="C114" i="100"/>
  <c r="E113" i="100"/>
  <c r="D113" i="100"/>
  <c r="C113" i="100"/>
  <c r="E112" i="100"/>
  <c r="D112" i="100"/>
  <c r="C112" i="100"/>
  <c r="E111" i="100"/>
  <c r="D111" i="100"/>
  <c r="C111" i="100"/>
  <c r="E110" i="100"/>
  <c r="D110" i="100"/>
  <c r="C110" i="100"/>
  <c r="E109" i="100"/>
  <c r="D109" i="100"/>
  <c r="C109" i="100"/>
  <c r="E108" i="100"/>
  <c r="D108" i="100"/>
  <c r="C108" i="100"/>
  <c r="P106" i="100"/>
  <c r="O106" i="100"/>
  <c r="T105" i="100"/>
  <c r="R105" i="100"/>
  <c r="E100" i="100"/>
  <c r="D100" i="100"/>
  <c r="C100" i="100"/>
  <c r="E99" i="100"/>
  <c r="D99" i="100"/>
  <c r="C99" i="100"/>
  <c r="E98" i="100"/>
  <c r="D98" i="100"/>
  <c r="C98" i="100"/>
  <c r="E97" i="100"/>
  <c r="D97" i="100"/>
  <c r="C97" i="100"/>
  <c r="E96" i="100"/>
  <c r="D96" i="100"/>
  <c r="C96" i="100"/>
  <c r="E95" i="100"/>
  <c r="D95" i="100"/>
  <c r="C95" i="100"/>
  <c r="E94" i="100"/>
  <c r="D94" i="100"/>
  <c r="C94" i="100"/>
  <c r="E93" i="100"/>
  <c r="D93" i="100"/>
  <c r="C93" i="100"/>
  <c r="J71" i="100"/>
  <c r="J70" i="100"/>
  <c r="T60" i="100"/>
  <c r="R60" i="100"/>
  <c r="T58" i="100"/>
  <c r="R58" i="100"/>
  <c r="H55" i="100"/>
  <c r="L47" i="100"/>
  <c r="L46" i="100"/>
  <c r="H28" i="100"/>
  <c r="F28" i="100"/>
  <c r="L24" i="100"/>
  <c r="L21" i="100"/>
  <c r="H7" i="100"/>
  <c r="Y4" i="100"/>
  <c r="Y2" i="100"/>
  <c r="AZ149" i="99"/>
  <c r="S149" i="99"/>
  <c r="S149" i="100" s="1"/>
  <c r="S149" i="101" s="1"/>
  <c r="Q149" i="99"/>
  <c r="Q149" i="100" s="1"/>
  <c r="Q149" i="101" s="1"/>
  <c r="O149" i="99"/>
  <c r="O149" i="100" s="1"/>
  <c r="O149" i="101" s="1"/>
  <c r="M149" i="99"/>
  <c r="K149" i="99"/>
  <c r="K149" i="100" s="1"/>
  <c r="K149" i="101" s="1"/>
  <c r="I149" i="99"/>
  <c r="I149" i="100" s="1"/>
  <c r="I149" i="101" s="1"/>
  <c r="E149" i="99"/>
  <c r="D149" i="99"/>
  <c r="BI149" i="99" s="1"/>
  <c r="C149" i="99"/>
  <c r="C149" i="107" s="1"/>
  <c r="B149" i="99"/>
  <c r="B149" i="103" s="1"/>
  <c r="S148" i="99"/>
  <c r="S148" i="100" s="1"/>
  <c r="S148" i="101" s="1"/>
  <c r="Q148" i="99"/>
  <c r="Q148" i="100" s="1"/>
  <c r="O148" i="99"/>
  <c r="O148" i="100" s="1"/>
  <c r="O148" i="101" s="1"/>
  <c r="M148" i="99"/>
  <c r="M148" i="100" s="1"/>
  <c r="K148" i="99"/>
  <c r="K148" i="100" s="1"/>
  <c r="K148" i="101" s="1"/>
  <c r="I148" i="99"/>
  <c r="I148" i="100" s="1"/>
  <c r="I148" i="101" s="1"/>
  <c r="E148" i="99"/>
  <c r="D148" i="99"/>
  <c r="C148" i="99"/>
  <c r="C148" i="107" s="1"/>
  <c r="B148" i="99"/>
  <c r="B148" i="107" s="1"/>
  <c r="S147" i="99"/>
  <c r="S147" i="100" s="1"/>
  <c r="S147" i="101" s="1"/>
  <c r="Q147" i="99"/>
  <c r="Q147" i="100" s="1"/>
  <c r="O147" i="99"/>
  <c r="O147" i="100" s="1"/>
  <c r="O147" i="101" s="1"/>
  <c r="M147" i="99"/>
  <c r="K147" i="99"/>
  <c r="K147" i="100" s="1"/>
  <c r="K147" i="101" s="1"/>
  <c r="I147" i="99"/>
  <c r="I147" i="100" s="1"/>
  <c r="I147" i="101" s="1"/>
  <c r="E147" i="99"/>
  <c r="D147" i="99"/>
  <c r="BI147" i="99" s="1"/>
  <c r="C147" i="99"/>
  <c r="C147" i="103" s="1"/>
  <c r="B147" i="99"/>
  <c r="B147" i="107" s="1"/>
  <c r="S146" i="99"/>
  <c r="S146" i="100" s="1"/>
  <c r="S146" i="101" s="1"/>
  <c r="Q146" i="99"/>
  <c r="O146" i="99"/>
  <c r="O146" i="100" s="1"/>
  <c r="O146" i="101" s="1"/>
  <c r="M146" i="99"/>
  <c r="M146" i="100" s="1"/>
  <c r="M146" i="101" s="1"/>
  <c r="K146" i="99"/>
  <c r="K146" i="100" s="1"/>
  <c r="K146" i="101" s="1"/>
  <c r="I146" i="99"/>
  <c r="E146" i="99"/>
  <c r="D146" i="99"/>
  <c r="BI146" i="99" s="1"/>
  <c r="C146" i="99"/>
  <c r="C146" i="103" s="1"/>
  <c r="B146" i="99"/>
  <c r="B146" i="103" s="1"/>
  <c r="S145" i="99"/>
  <c r="Q145" i="99"/>
  <c r="Q145" i="100" s="1"/>
  <c r="O145" i="99"/>
  <c r="M145" i="99"/>
  <c r="M145" i="100" s="1"/>
  <c r="K145" i="99"/>
  <c r="K145" i="100" s="1"/>
  <c r="K145" i="101" s="1"/>
  <c r="I145" i="99"/>
  <c r="I145" i="100" s="1"/>
  <c r="I145" i="101" s="1"/>
  <c r="E145" i="99"/>
  <c r="D145" i="99"/>
  <c r="BI145" i="99" s="1"/>
  <c r="C145" i="99"/>
  <c r="C145" i="107" s="1"/>
  <c r="B145" i="99"/>
  <c r="B145" i="103" s="1"/>
  <c r="S144" i="99"/>
  <c r="S144" i="100" s="1"/>
  <c r="S144" i="101" s="1"/>
  <c r="Q144" i="99"/>
  <c r="Q144" i="100" s="1"/>
  <c r="O144" i="99"/>
  <c r="O144" i="100" s="1"/>
  <c r="O144" i="101" s="1"/>
  <c r="M144" i="99"/>
  <c r="M144" i="100" s="1"/>
  <c r="K144" i="99"/>
  <c r="K144" i="100" s="1"/>
  <c r="K144" i="101" s="1"/>
  <c r="I144" i="99"/>
  <c r="I144" i="100" s="1"/>
  <c r="I144" i="101" s="1"/>
  <c r="E144" i="99"/>
  <c r="T32" i="82" s="1"/>
  <c r="D144" i="99"/>
  <c r="C144" i="99"/>
  <c r="C144" i="107" s="1"/>
  <c r="B144" i="99"/>
  <c r="B144" i="107" s="1"/>
  <c r="S143" i="99"/>
  <c r="S143" i="100" s="1"/>
  <c r="S143" i="101" s="1"/>
  <c r="Q143" i="99"/>
  <c r="O143" i="99"/>
  <c r="O143" i="100" s="1"/>
  <c r="O143" i="101" s="1"/>
  <c r="M143" i="99"/>
  <c r="K143" i="99"/>
  <c r="K143" i="100" s="1"/>
  <c r="K143" i="101" s="1"/>
  <c r="I143" i="99"/>
  <c r="I143" i="100" s="1"/>
  <c r="I143" i="101" s="1"/>
  <c r="E143" i="99"/>
  <c r="D143" i="99"/>
  <c r="C143" i="99"/>
  <c r="C143" i="103" s="1"/>
  <c r="B143" i="99"/>
  <c r="B143" i="107" s="1"/>
  <c r="S142" i="99"/>
  <c r="Q142" i="99"/>
  <c r="Q142" i="100" s="1"/>
  <c r="O142" i="99"/>
  <c r="O142" i="100" s="1"/>
  <c r="O142" i="101" s="1"/>
  <c r="M142" i="99"/>
  <c r="K142" i="99"/>
  <c r="K142" i="100" s="1"/>
  <c r="K142" i="101" s="1"/>
  <c r="I142" i="99"/>
  <c r="I142" i="100" s="1"/>
  <c r="I142" i="101" s="1"/>
  <c r="E142" i="99"/>
  <c r="T30" i="82" s="1"/>
  <c r="D142" i="99"/>
  <c r="C142" i="99"/>
  <c r="C142" i="103" s="1"/>
  <c r="B142" i="99"/>
  <c r="B142" i="103" s="1"/>
  <c r="S141" i="99"/>
  <c r="Q141" i="99"/>
  <c r="Q141" i="100" s="1"/>
  <c r="O141" i="99"/>
  <c r="M141" i="99"/>
  <c r="M141" i="100" s="1"/>
  <c r="M141" i="101" s="1"/>
  <c r="K141" i="99"/>
  <c r="K141" i="100" s="1"/>
  <c r="K141" i="101" s="1"/>
  <c r="I141" i="99"/>
  <c r="I141" i="100" s="1"/>
  <c r="I141" i="101" s="1"/>
  <c r="E141" i="99"/>
  <c r="T29" i="82" s="1"/>
  <c r="D141" i="99"/>
  <c r="S29" i="82" s="1"/>
  <c r="C141" i="99"/>
  <c r="C141" i="107" s="1"/>
  <c r="B141" i="99"/>
  <c r="B141" i="103" s="1"/>
  <c r="S140" i="99"/>
  <c r="S140" i="100" s="1"/>
  <c r="S140" i="101" s="1"/>
  <c r="Q140" i="99"/>
  <c r="O140" i="99"/>
  <c r="O140" i="100" s="1"/>
  <c r="O140" i="101" s="1"/>
  <c r="M140" i="99"/>
  <c r="M140" i="100" s="1"/>
  <c r="K140" i="99"/>
  <c r="K140" i="100" s="1"/>
  <c r="K140" i="101" s="1"/>
  <c r="I140" i="99"/>
  <c r="I140" i="100" s="1"/>
  <c r="I140" i="101" s="1"/>
  <c r="E140" i="99"/>
  <c r="D140" i="99"/>
  <c r="C140" i="99"/>
  <c r="R28" i="82" s="1"/>
  <c r="B140" i="99"/>
  <c r="B140" i="107" s="1"/>
  <c r="S139" i="99"/>
  <c r="S139" i="100" s="1"/>
  <c r="S139" i="101" s="1"/>
  <c r="Q139" i="99"/>
  <c r="Q139" i="100" s="1"/>
  <c r="O139" i="99"/>
  <c r="O139" i="100" s="1"/>
  <c r="O139" i="101" s="1"/>
  <c r="M139" i="99"/>
  <c r="K139" i="99"/>
  <c r="K139" i="100" s="1"/>
  <c r="K139" i="101" s="1"/>
  <c r="I139" i="99"/>
  <c r="I139" i="100" s="1"/>
  <c r="I139" i="101" s="1"/>
  <c r="E139" i="99"/>
  <c r="E139" i="100" s="1"/>
  <c r="D139" i="99"/>
  <c r="S27" i="82" s="1"/>
  <c r="C139" i="99"/>
  <c r="R27" i="82" s="1"/>
  <c r="B139" i="99"/>
  <c r="B139" i="107" s="1"/>
  <c r="S138" i="99"/>
  <c r="S138" i="100" s="1"/>
  <c r="S138" i="101" s="1"/>
  <c r="Q138" i="99"/>
  <c r="O138" i="99"/>
  <c r="M138" i="99"/>
  <c r="M138" i="100" s="1"/>
  <c r="K138" i="99"/>
  <c r="K138" i="100" s="1"/>
  <c r="K138" i="101" s="1"/>
  <c r="I138" i="99"/>
  <c r="I138" i="100" s="1"/>
  <c r="I138" i="101" s="1"/>
  <c r="E138" i="99"/>
  <c r="T26" i="82" s="1"/>
  <c r="D138" i="99"/>
  <c r="S26" i="82" s="1"/>
  <c r="C138" i="99"/>
  <c r="C138" i="103" s="1"/>
  <c r="B138" i="99"/>
  <c r="B138" i="103" s="1"/>
  <c r="S137" i="99"/>
  <c r="S137" i="100" s="1"/>
  <c r="S137" i="101" s="1"/>
  <c r="Q137" i="99"/>
  <c r="O137" i="99"/>
  <c r="O137" i="100" s="1"/>
  <c r="O137" i="101" s="1"/>
  <c r="M137" i="99"/>
  <c r="M137" i="100" s="1"/>
  <c r="K137" i="99"/>
  <c r="K137" i="100" s="1"/>
  <c r="K137" i="101" s="1"/>
  <c r="I137" i="99"/>
  <c r="I137" i="100" s="1"/>
  <c r="I137" i="101" s="1"/>
  <c r="E137" i="99"/>
  <c r="T25" i="82" s="1"/>
  <c r="D137" i="99"/>
  <c r="BI137" i="99" s="1"/>
  <c r="C137" i="99"/>
  <c r="C137" i="107" s="1"/>
  <c r="B137" i="99"/>
  <c r="Q25" i="82" s="1"/>
  <c r="S136" i="99"/>
  <c r="Q136" i="99"/>
  <c r="Q136" i="100" s="1"/>
  <c r="O136" i="99"/>
  <c r="M136" i="99"/>
  <c r="M136" i="100" s="1"/>
  <c r="M136" i="101" s="1"/>
  <c r="K136" i="99"/>
  <c r="K136" i="100" s="1"/>
  <c r="K136" i="101" s="1"/>
  <c r="I136" i="99"/>
  <c r="I136" i="100" s="1"/>
  <c r="I136" i="101" s="1"/>
  <c r="E136" i="99"/>
  <c r="D136" i="99"/>
  <c r="BI136" i="99" s="1"/>
  <c r="C136" i="99"/>
  <c r="C136" i="107" s="1"/>
  <c r="B136" i="99"/>
  <c r="B136" i="107" s="1"/>
  <c r="S135" i="99"/>
  <c r="S135" i="100" s="1"/>
  <c r="S135" i="101" s="1"/>
  <c r="Q135" i="99"/>
  <c r="O135" i="99"/>
  <c r="O135" i="100" s="1"/>
  <c r="O135" i="101" s="1"/>
  <c r="M135" i="99"/>
  <c r="K135" i="99"/>
  <c r="K135" i="100" s="1"/>
  <c r="K135" i="101" s="1"/>
  <c r="I135" i="99"/>
  <c r="I135" i="100" s="1"/>
  <c r="I135" i="101" s="1"/>
  <c r="E135" i="99"/>
  <c r="D135" i="99"/>
  <c r="C135" i="99"/>
  <c r="C135" i="103" s="1"/>
  <c r="B135" i="99"/>
  <c r="B135" i="107" s="1"/>
  <c r="S134" i="99"/>
  <c r="S134" i="100" s="1"/>
  <c r="Q134" i="99"/>
  <c r="Q134" i="100" s="1"/>
  <c r="Q134" i="101" s="1"/>
  <c r="O134" i="99"/>
  <c r="O134" i="100" s="1"/>
  <c r="O134" i="101" s="1"/>
  <c r="M134" i="99"/>
  <c r="K134" i="99"/>
  <c r="K134" i="100" s="1"/>
  <c r="K134" i="101" s="1"/>
  <c r="I134" i="99"/>
  <c r="I134" i="100" s="1"/>
  <c r="I134" i="101" s="1"/>
  <c r="E134" i="99"/>
  <c r="D134" i="99"/>
  <c r="C134" i="99"/>
  <c r="C134" i="103" s="1"/>
  <c r="B134" i="99"/>
  <c r="B134" i="103" s="1"/>
  <c r="S133" i="99"/>
  <c r="Q133" i="99"/>
  <c r="Q133" i="100" s="1"/>
  <c r="O133" i="99"/>
  <c r="M133" i="99"/>
  <c r="M133" i="100" s="1"/>
  <c r="M133" i="101" s="1"/>
  <c r="K133" i="99"/>
  <c r="K133" i="100" s="1"/>
  <c r="K133" i="101" s="1"/>
  <c r="I133" i="99"/>
  <c r="I133" i="100" s="1"/>
  <c r="I133" i="101" s="1"/>
  <c r="E133" i="99"/>
  <c r="D133" i="99"/>
  <c r="BI133" i="99" s="1"/>
  <c r="C133" i="99"/>
  <c r="C133" i="107" s="1"/>
  <c r="B133" i="99"/>
  <c r="Q21" i="82" s="1"/>
  <c r="S132" i="99"/>
  <c r="S132" i="100" s="1"/>
  <c r="S132" i="101" s="1"/>
  <c r="Q132" i="99"/>
  <c r="O132" i="99"/>
  <c r="O132" i="100" s="1"/>
  <c r="O132" i="101" s="1"/>
  <c r="M132" i="99"/>
  <c r="M132" i="100" s="1"/>
  <c r="K132" i="99"/>
  <c r="K132" i="100" s="1"/>
  <c r="K132" i="101" s="1"/>
  <c r="I132" i="99"/>
  <c r="I132" i="100" s="1"/>
  <c r="I132" i="101" s="1"/>
  <c r="E132" i="99"/>
  <c r="D132" i="99"/>
  <c r="C132" i="99"/>
  <c r="C132" i="107" s="1"/>
  <c r="B132" i="99"/>
  <c r="Q20" i="82" s="1"/>
  <c r="S131" i="99"/>
  <c r="S131" i="100" s="1"/>
  <c r="S131" i="101" s="1"/>
  <c r="Q131" i="99"/>
  <c r="O131" i="99"/>
  <c r="O131" i="100" s="1"/>
  <c r="O131" i="101" s="1"/>
  <c r="M131" i="99"/>
  <c r="K131" i="99"/>
  <c r="K131" i="100" s="1"/>
  <c r="K131" i="101" s="1"/>
  <c r="I131" i="99"/>
  <c r="I131" i="100" s="1"/>
  <c r="I131" i="101" s="1"/>
  <c r="E131" i="99"/>
  <c r="D131" i="99"/>
  <c r="C131" i="99"/>
  <c r="R19" i="82" s="1"/>
  <c r="B131" i="99"/>
  <c r="B131" i="107" s="1"/>
  <c r="S130" i="99"/>
  <c r="S130" i="100" s="1"/>
  <c r="S130" i="101" s="1"/>
  <c r="Q130" i="99"/>
  <c r="O130" i="99"/>
  <c r="M130" i="99"/>
  <c r="M130" i="100" s="1"/>
  <c r="K130" i="99"/>
  <c r="K130" i="100" s="1"/>
  <c r="K130" i="101" s="1"/>
  <c r="I130" i="99"/>
  <c r="E130" i="99"/>
  <c r="T18" i="82" s="1"/>
  <c r="D130" i="99"/>
  <c r="C130" i="99"/>
  <c r="C130" i="103" s="1"/>
  <c r="B130" i="99"/>
  <c r="B130" i="103" s="1"/>
  <c r="S129" i="99"/>
  <c r="Q129" i="99"/>
  <c r="Q129" i="100" s="1"/>
  <c r="O129" i="99"/>
  <c r="O129" i="100" s="1"/>
  <c r="O129" i="101" s="1"/>
  <c r="M129" i="99"/>
  <c r="M129" i="100" s="1"/>
  <c r="K129" i="99"/>
  <c r="K129" i="100" s="1"/>
  <c r="K129" i="101" s="1"/>
  <c r="I129" i="99"/>
  <c r="I129" i="100" s="1"/>
  <c r="I129" i="101" s="1"/>
  <c r="E129" i="99"/>
  <c r="D129" i="99"/>
  <c r="BI129" i="99" s="1"/>
  <c r="C129" i="99"/>
  <c r="R17" i="82" s="1"/>
  <c r="B129" i="99"/>
  <c r="B129" i="103" s="1"/>
  <c r="S128" i="99"/>
  <c r="S128" i="100" s="1"/>
  <c r="S128" i="101" s="1"/>
  <c r="Q128" i="99"/>
  <c r="O128" i="99"/>
  <c r="O128" i="100" s="1"/>
  <c r="O128" i="101" s="1"/>
  <c r="M128" i="99"/>
  <c r="M128" i="100" s="1"/>
  <c r="M128" i="101" s="1"/>
  <c r="K128" i="99"/>
  <c r="K128" i="100" s="1"/>
  <c r="K128" i="101" s="1"/>
  <c r="I128" i="99"/>
  <c r="I128" i="100" s="1"/>
  <c r="I128" i="101" s="1"/>
  <c r="E128" i="99"/>
  <c r="D128" i="99"/>
  <c r="BI128" i="99" s="1"/>
  <c r="C128" i="99"/>
  <c r="C128" i="107" s="1"/>
  <c r="B128" i="99"/>
  <c r="B128" i="107" s="1"/>
  <c r="S127" i="99"/>
  <c r="S127" i="100" s="1"/>
  <c r="S127" i="101" s="1"/>
  <c r="Q127" i="99"/>
  <c r="O127" i="99"/>
  <c r="O127" i="100" s="1"/>
  <c r="O127" i="101" s="1"/>
  <c r="M127" i="99"/>
  <c r="K127" i="99"/>
  <c r="K127" i="100" s="1"/>
  <c r="K127" i="101" s="1"/>
  <c r="I127" i="99"/>
  <c r="I127" i="100" s="1"/>
  <c r="I127" i="101" s="1"/>
  <c r="E127" i="99"/>
  <c r="D127" i="99"/>
  <c r="C127" i="99"/>
  <c r="C127" i="100" s="1"/>
  <c r="C127" i="106" s="1"/>
  <c r="B127" i="99"/>
  <c r="Q15" i="82" s="1"/>
  <c r="S126" i="99"/>
  <c r="S126" i="100" s="1"/>
  <c r="S126" i="101" s="1"/>
  <c r="Q126" i="99"/>
  <c r="Q126" i="100" s="1"/>
  <c r="Q126" i="101" s="1"/>
  <c r="O126" i="99"/>
  <c r="O126" i="100" s="1"/>
  <c r="O126" i="101" s="1"/>
  <c r="K126" i="99"/>
  <c r="K126" i="100" s="1"/>
  <c r="K126" i="101" s="1"/>
  <c r="I126" i="99"/>
  <c r="I126" i="100" s="1"/>
  <c r="I126" i="101" s="1"/>
  <c r="BI126" i="99"/>
  <c r="Q14" i="82"/>
  <c r="V125" i="99"/>
  <c r="S125" i="99"/>
  <c r="Q125" i="99"/>
  <c r="Q125" i="100" s="1"/>
  <c r="O125" i="99"/>
  <c r="O125" i="100" s="1"/>
  <c r="O125" i="101" s="1"/>
  <c r="K125" i="99"/>
  <c r="I125" i="99"/>
  <c r="I125" i="100" s="1"/>
  <c r="I125" i="101" s="1"/>
  <c r="R13" i="82"/>
  <c r="BQ123" i="99"/>
  <c r="D121" i="99"/>
  <c r="S114" i="99"/>
  <c r="S114" i="100" s="1"/>
  <c r="S114" i="101" s="1"/>
  <c r="K114" i="99"/>
  <c r="K114" i="100" s="1"/>
  <c r="I114" i="99"/>
  <c r="I114" i="100" s="1"/>
  <c r="I114" i="101" s="1"/>
  <c r="F114" i="99"/>
  <c r="E114" i="99"/>
  <c r="D114" i="99"/>
  <c r="C114" i="99"/>
  <c r="B114" i="99"/>
  <c r="K29" i="3" s="1"/>
  <c r="S113" i="99"/>
  <c r="S113" i="100" s="1"/>
  <c r="S113" i="101" s="1"/>
  <c r="K113" i="99"/>
  <c r="K113" i="100" s="1"/>
  <c r="I113" i="99"/>
  <c r="I113" i="100" s="1"/>
  <c r="I113" i="101" s="1"/>
  <c r="F113" i="99"/>
  <c r="F113" i="100" s="1"/>
  <c r="E113" i="99"/>
  <c r="D113" i="99"/>
  <c r="C113" i="99"/>
  <c r="B113" i="99"/>
  <c r="K28" i="3" s="1"/>
  <c r="S112" i="99"/>
  <c r="S112" i="100" s="1"/>
  <c r="S112" i="101" s="1"/>
  <c r="K112" i="99"/>
  <c r="K112" i="100" s="1"/>
  <c r="I112" i="99"/>
  <c r="I112" i="100" s="1"/>
  <c r="F112" i="99"/>
  <c r="E112" i="99"/>
  <c r="D112" i="99"/>
  <c r="C112" i="99"/>
  <c r="S111" i="99"/>
  <c r="S111" i="100" s="1"/>
  <c r="S111" i="101" s="1"/>
  <c r="K111" i="99"/>
  <c r="K111" i="100" s="1"/>
  <c r="I111" i="99"/>
  <c r="I111" i="100" s="1"/>
  <c r="F111" i="99"/>
  <c r="F111" i="100" s="1"/>
  <c r="E111" i="99"/>
  <c r="D111" i="99"/>
  <c r="C111" i="99"/>
  <c r="B111" i="99"/>
  <c r="K26" i="3" s="1"/>
  <c r="S110" i="99"/>
  <c r="S110" i="100" s="1"/>
  <c r="S110" i="101" s="1"/>
  <c r="K110" i="99"/>
  <c r="K110" i="100" s="1"/>
  <c r="I110" i="99"/>
  <c r="I110" i="100" s="1"/>
  <c r="I110" i="101" s="1"/>
  <c r="F110" i="99"/>
  <c r="E110" i="99"/>
  <c r="D110" i="99"/>
  <c r="C110" i="99"/>
  <c r="B110" i="99"/>
  <c r="K25" i="3" s="1"/>
  <c r="S109" i="99"/>
  <c r="S109" i="100" s="1"/>
  <c r="S109" i="101" s="1"/>
  <c r="K109" i="99"/>
  <c r="K109" i="100" s="1"/>
  <c r="I109" i="99"/>
  <c r="I109" i="100" s="1"/>
  <c r="I109" i="101" s="1"/>
  <c r="F109" i="99"/>
  <c r="P109" i="99" s="1"/>
  <c r="E109" i="99"/>
  <c r="D109" i="99"/>
  <c r="C109" i="99"/>
  <c r="B109" i="99"/>
  <c r="B109" i="107" s="1"/>
  <c r="S108" i="99"/>
  <c r="S108" i="100" s="1"/>
  <c r="S108" i="101" s="1"/>
  <c r="K108" i="99"/>
  <c r="K108" i="100" s="1"/>
  <c r="I108" i="99"/>
  <c r="I108" i="100" s="1"/>
  <c r="I108" i="101" s="1"/>
  <c r="F108" i="99"/>
  <c r="E108" i="99"/>
  <c r="D108" i="99"/>
  <c r="C108" i="99"/>
  <c r="B108" i="99"/>
  <c r="K23" i="3" s="1"/>
  <c r="S107" i="99"/>
  <c r="S107" i="100" s="1"/>
  <c r="S107" i="101" s="1"/>
  <c r="K107" i="99"/>
  <c r="K107" i="100" s="1"/>
  <c r="F106" i="99"/>
  <c r="P106" i="99" s="1"/>
  <c r="T105" i="99"/>
  <c r="R105" i="99"/>
  <c r="S100" i="99"/>
  <c r="S100" i="100" s="1"/>
  <c r="Q100" i="99"/>
  <c r="O100" i="99"/>
  <c r="K100" i="99"/>
  <c r="I100" i="99"/>
  <c r="F100" i="99"/>
  <c r="E100" i="99"/>
  <c r="D100" i="99"/>
  <c r="C100" i="99"/>
  <c r="B100" i="99"/>
  <c r="B100" i="107" s="1"/>
  <c r="S99" i="99"/>
  <c r="S99" i="100" s="1"/>
  <c r="Q99" i="99"/>
  <c r="Q99" i="100" s="1"/>
  <c r="Q99" i="101" s="1"/>
  <c r="O99" i="99"/>
  <c r="K99" i="99"/>
  <c r="I99" i="99"/>
  <c r="I99" i="100" s="1"/>
  <c r="I99" i="101" s="1"/>
  <c r="F99" i="99"/>
  <c r="E99" i="99"/>
  <c r="D99" i="99"/>
  <c r="C99" i="99"/>
  <c r="B99" i="99"/>
  <c r="K18" i="3" s="1"/>
  <c r="S98" i="99"/>
  <c r="S98" i="100" s="1"/>
  <c r="Q98" i="99"/>
  <c r="Q98" i="100" s="1"/>
  <c r="O98" i="99"/>
  <c r="K98" i="99"/>
  <c r="K98" i="100" s="1"/>
  <c r="I98" i="99"/>
  <c r="I98" i="100" s="1"/>
  <c r="F98" i="99"/>
  <c r="E98" i="99"/>
  <c r="D98" i="99"/>
  <c r="C98" i="99"/>
  <c r="B98" i="99"/>
  <c r="B98" i="107" s="1"/>
  <c r="S97" i="99"/>
  <c r="S97" i="100" s="1"/>
  <c r="Q97" i="99"/>
  <c r="Q97" i="100" s="1"/>
  <c r="O97" i="99"/>
  <c r="O97" i="100" s="1"/>
  <c r="K97" i="99"/>
  <c r="I97" i="99"/>
  <c r="I97" i="100" s="1"/>
  <c r="F97" i="99"/>
  <c r="M97" i="99" s="1"/>
  <c r="E97" i="99"/>
  <c r="D97" i="99"/>
  <c r="C97" i="99"/>
  <c r="B97" i="99"/>
  <c r="B97" i="107" s="1"/>
  <c r="S96" i="99"/>
  <c r="Q96" i="99"/>
  <c r="O96" i="99"/>
  <c r="O96" i="100" s="1"/>
  <c r="K96" i="99"/>
  <c r="I96" i="99"/>
  <c r="F96" i="99"/>
  <c r="E96" i="99"/>
  <c r="D96" i="99"/>
  <c r="C96" i="99"/>
  <c r="B96" i="99"/>
  <c r="K15" i="3" s="1"/>
  <c r="S95" i="99"/>
  <c r="S95" i="100" s="1"/>
  <c r="S95" i="101" s="1"/>
  <c r="Q95" i="99"/>
  <c r="Q95" i="100" s="1"/>
  <c r="Q95" i="101" s="1"/>
  <c r="O95" i="99"/>
  <c r="K95" i="99"/>
  <c r="K95" i="100" s="1"/>
  <c r="I95" i="99"/>
  <c r="I95" i="100" s="1"/>
  <c r="I95" i="101" s="1"/>
  <c r="F95" i="99"/>
  <c r="M95" i="99" s="1"/>
  <c r="E95" i="99"/>
  <c r="D95" i="99"/>
  <c r="C95" i="99"/>
  <c r="B95" i="99"/>
  <c r="B95" i="107" s="1"/>
  <c r="S94" i="99"/>
  <c r="Q94" i="99"/>
  <c r="O94" i="99"/>
  <c r="K94" i="99"/>
  <c r="I94" i="99"/>
  <c r="I94" i="100" s="1"/>
  <c r="I94" i="101" s="1"/>
  <c r="F94" i="99"/>
  <c r="M94" i="99" s="1"/>
  <c r="E94" i="99"/>
  <c r="D94" i="99"/>
  <c r="C94" i="99"/>
  <c r="B94" i="99"/>
  <c r="B94" i="107" s="1"/>
  <c r="S93" i="99"/>
  <c r="Q93" i="99"/>
  <c r="Q93" i="100" s="1"/>
  <c r="O93" i="99"/>
  <c r="O93" i="100" s="1"/>
  <c r="O93" i="101" s="1"/>
  <c r="K93" i="99"/>
  <c r="I93" i="99"/>
  <c r="I93" i="100" s="1"/>
  <c r="F93" i="99"/>
  <c r="M93" i="99" s="1"/>
  <c r="E93" i="99"/>
  <c r="D93" i="99"/>
  <c r="C93" i="99"/>
  <c r="B93" i="99"/>
  <c r="B93" i="107" s="1"/>
  <c r="K86" i="99"/>
  <c r="I86" i="99"/>
  <c r="F86" i="99"/>
  <c r="P86" i="99" s="1"/>
  <c r="B86" i="99"/>
  <c r="K85" i="99"/>
  <c r="K85" i="100" s="1"/>
  <c r="K85" i="101" s="1"/>
  <c r="I85" i="99"/>
  <c r="F85" i="99"/>
  <c r="B85" i="99"/>
  <c r="K84" i="99"/>
  <c r="K84" i="100" s="1"/>
  <c r="I84" i="99"/>
  <c r="F84" i="99"/>
  <c r="B84" i="99"/>
  <c r="K83" i="99"/>
  <c r="I83" i="99"/>
  <c r="I83" i="100" s="1"/>
  <c r="F83" i="99"/>
  <c r="P83" i="99" s="1"/>
  <c r="B83" i="99"/>
  <c r="K82" i="99"/>
  <c r="I82" i="99"/>
  <c r="I82" i="100" s="1"/>
  <c r="F82" i="99"/>
  <c r="B82" i="99"/>
  <c r="K81" i="99"/>
  <c r="I81" i="99"/>
  <c r="F81" i="99"/>
  <c r="B81" i="99"/>
  <c r="K80" i="99"/>
  <c r="I80" i="99"/>
  <c r="I80" i="100" s="1"/>
  <c r="F80" i="99"/>
  <c r="B80" i="99"/>
  <c r="K79" i="99"/>
  <c r="I79" i="99"/>
  <c r="I79" i="100" s="1"/>
  <c r="I79" i="101" s="1"/>
  <c r="F79" i="99"/>
  <c r="B79" i="99"/>
  <c r="K78" i="99"/>
  <c r="I78" i="99"/>
  <c r="F78" i="99"/>
  <c r="B78" i="99"/>
  <c r="K77" i="99"/>
  <c r="K77" i="100" s="1"/>
  <c r="I77" i="99"/>
  <c r="F77" i="99"/>
  <c r="B77" i="99"/>
  <c r="K76" i="99"/>
  <c r="K76" i="100" s="1"/>
  <c r="I76" i="99"/>
  <c r="I76" i="100" s="1"/>
  <c r="F76" i="99"/>
  <c r="B76" i="99"/>
  <c r="K75" i="99"/>
  <c r="K75" i="100" s="1"/>
  <c r="I75" i="99"/>
  <c r="I75" i="100" s="1"/>
  <c r="I75" i="101" s="1"/>
  <c r="F75" i="99"/>
  <c r="B75" i="99"/>
  <c r="K74" i="99"/>
  <c r="I74" i="99"/>
  <c r="I74" i="100" s="1"/>
  <c r="F74" i="99"/>
  <c r="B74" i="99"/>
  <c r="K73" i="99"/>
  <c r="I73" i="99"/>
  <c r="I73" i="100" s="1"/>
  <c r="B73" i="99"/>
  <c r="K72" i="99"/>
  <c r="I72" i="99"/>
  <c r="B72" i="99"/>
  <c r="K71" i="99"/>
  <c r="L71" i="99" s="1"/>
  <c r="J71" i="99"/>
  <c r="K70" i="99"/>
  <c r="L70" i="99" s="1"/>
  <c r="J70" i="99"/>
  <c r="S68" i="99"/>
  <c r="S68" i="100" s="1"/>
  <c r="Q68" i="99"/>
  <c r="Q68" i="100" s="1"/>
  <c r="K68" i="99"/>
  <c r="I68" i="99"/>
  <c r="I68" i="100" s="1"/>
  <c r="S67" i="99"/>
  <c r="Q67" i="99"/>
  <c r="Q67" i="100" s="1"/>
  <c r="K67" i="99"/>
  <c r="I67" i="99"/>
  <c r="I67" i="100" s="1"/>
  <c r="T60" i="99"/>
  <c r="R60" i="99"/>
  <c r="T58" i="99"/>
  <c r="R58" i="99"/>
  <c r="H55" i="99"/>
  <c r="L47" i="99"/>
  <c r="L46" i="99"/>
  <c r="H28" i="99"/>
  <c r="F28" i="99"/>
  <c r="L24" i="99"/>
  <c r="L21" i="99"/>
  <c r="K14" i="99"/>
  <c r="K14" i="100" s="1"/>
  <c r="I14" i="99"/>
  <c r="I14" i="100" s="1"/>
  <c r="H7" i="99"/>
  <c r="C6" i="99"/>
  <c r="C6" i="100" s="1"/>
  <c r="C6" i="101" s="1"/>
  <c r="A2" i="101" s="1"/>
  <c r="C5" i="99"/>
  <c r="C5" i="100" s="1"/>
  <c r="C5" i="101" s="1"/>
  <c r="Y4" i="99"/>
  <c r="C4" i="99"/>
  <c r="Y2" i="99"/>
  <c r="BI149" i="98"/>
  <c r="BE149" i="98"/>
  <c r="BD149" i="98"/>
  <c r="BC149" i="98"/>
  <c r="BB149" i="98"/>
  <c r="AZ149" i="98"/>
  <c r="AB149" i="98"/>
  <c r="AA149" i="98"/>
  <c r="F149" i="98"/>
  <c r="F37" i="82" s="1"/>
  <c r="H37" i="82" s="1"/>
  <c r="AV149" i="98" s="1"/>
  <c r="BI148" i="98"/>
  <c r="BL148" i="98" s="1"/>
  <c r="BG148" i="98"/>
  <c r="BC148" i="98"/>
  <c r="BB148" i="98"/>
  <c r="AZ148" i="98"/>
  <c r="BF148" i="98" s="1"/>
  <c r="AB148" i="98"/>
  <c r="AA148" i="98"/>
  <c r="F148" i="98"/>
  <c r="P148" i="98" s="1"/>
  <c r="BI147" i="98"/>
  <c r="BO147" i="98" s="1"/>
  <c r="BG147" i="98"/>
  <c r="BF147" i="98"/>
  <c r="BD147" i="98"/>
  <c r="BC147" i="98"/>
  <c r="AZ147" i="98"/>
  <c r="BB147" i="98" s="1"/>
  <c r="AB147" i="98"/>
  <c r="AA147" i="98"/>
  <c r="F147" i="98"/>
  <c r="R147" i="98" s="1"/>
  <c r="BI146" i="98"/>
  <c r="BG146" i="98"/>
  <c r="BC146" i="98"/>
  <c r="BB146" i="98"/>
  <c r="AZ146" i="98"/>
  <c r="BF146" i="98" s="1"/>
  <c r="AB146" i="98"/>
  <c r="AA146" i="98"/>
  <c r="F146" i="98"/>
  <c r="F34" i="82" s="1"/>
  <c r="H34" i="82" s="1"/>
  <c r="AV146" i="98" s="1"/>
  <c r="BI145" i="98"/>
  <c r="BP145" i="98" s="1"/>
  <c r="BG145" i="98"/>
  <c r="BF145" i="98"/>
  <c r="BD145" i="98"/>
  <c r="BC145" i="98"/>
  <c r="AZ145" i="98"/>
  <c r="BB145" i="98" s="1"/>
  <c r="AB145" i="98"/>
  <c r="AA145" i="98"/>
  <c r="F145" i="98"/>
  <c r="N145" i="98" s="1"/>
  <c r="BI144" i="98"/>
  <c r="BL144" i="98" s="1"/>
  <c r="BG144" i="98"/>
  <c r="BC144" i="98"/>
  <c r="BB144" i="98"/>
  <c r="AZ144" i="98"/>
  <c r="BF144" i="98" s="1"/>
  <c r="AB144" i="98"/>
  <c r="AA144" i="98"/>
  <c r="F144" i="98"/>
  <c r="P144" i="98" s="1"/>
  <c r="BI143" i="98"/>
  <c r="BN143" i="98" s="1"/>
  <c r="BG143" i="98"/>
  <c r="BF143" i="98"/>
  <c r="BD143" i="98"/>
  <c r="BC143" i="98"/>
  <c r="AZ143" i="98"/>
  <c r="BB143" i="98" s="1"/>
  <c r="AB143" i="98"/>
  <c r="AA143" i="98"/>
  <c r="F143" i="98"/>
  <c r="G143" i="98" s="1"/>
  <c r="BI142" i="98"/>
  <c r="BO142" i="98" s="1"/>
  <c r="BC142" i="98"/>
  <c r="AZ142" i="98"/>
  <c r="BG142" i="98" s="1"/>
  <c r="AB142" i="98"/>
  <c r="AA142" i="98"/>
  <c r="F142" i="98"/>
  <c r="T142" i="98" s="1"/>
  <c r="BI141" i="98"/>
  <c r="AZ141" i="98"/>
  <c r="BD141" i="98" s="1"/>
  <c r="AB141" i="98"/>
  <c r="AA141" i="98"/>
  <c r="F141" i="98"/>
  <c r="BI140" i="98"/>
  <c r="BF140" i="98"/>
  <c r="BE140" i="98"/>
  <c r="BD140" i="98"/>
  <c r="BB140" i="98"/>
  <c r="AZ140" i="98"/>
  <c r="BG140" i="98" s="1"/>
  <c r="AB140" i="98"/>
  <c r="AA140" i="98"/>
  <c r="F140" i="98"/>
  <c r="BI139" i="98"/>
  <c r="AZ139" i="98"/>
  <c r="BD139" i="98" s="1"/>
  <c r="AB139" i="98"/>
  <c r="AA139" i="98"/>
  <c r="F139" i="98"/>
  <c r="BI138" i="98"/>
  <c r="BO138" i="98" s="1"/>
  <c r="BF138" i="98"/>
  <c r="BE138" i="98"/>
  <c r="BD138" i="98"/>
  <c r="BB138" i="98"/>
  <c r="AZ138" i="98"/>
  <c r="BG138" i="98" s="1"/>
  <c r="AB138" i="98"/>
  <c r="AA138" i="98"/>
  <c r="F138" i="98"/>
  <c r="R138" i="98" s="1"/>
  <c r="BI137" i="98"/>
  <c r="BP137" i="98" s="1"/>
  <c r="AZ137" i="98"/>
  <c r="BD137" i="98" s="1"/>
  <c r="AB137" i="98"/>
  <c r="AA137" i="98"/>
  <c r="F137" i="98"/>
  <c r="BI136" i="98"/>
  <c r="BP136" i="98" s="1"/>
  <c r="BF136" i="98"/>
  <c r="BE136" i="98"/>
  <c r="BD136" i="98"/>
  <c r="BB136" i="98"/>
  <c r="AZ136" i="98"/>
  <c r="BG136" i="98" s="1"/>
  <c r="AB136" i="98"/>
  <c r="AA136" i="98"/>
  <c r="F136" i="98"/>
  <c r="F24" i="82" s="1"/>
  <c r="H24" i="82" s="1"/>
  <c r="AT136" i="98" s="1"/>
  <c r="BI135" i="98"/>
  <c r="BN135" i="98" s="1"/>
  <c r="AZ135" i="98"/>
  <c r="BD135" i="98" s="1"/>
  <c r="AB135" i="98"/>
  <c r="AA135" i="98"/>
  <c r="F135" i="98"/>
  <c r="L135" i="98" s="1"/>
  <c r="BI134" i="98"/>
  <c r="BN134" i="98" s="1"/>
  <c r="BG134" i="98"/>
  <c r="BF134" i="98"/>
  <c r="BE134" i="98"/>
  <c r="BC134" i="98"/>
  <c r="BB134" i="98"/>
  <c r="AZ134" i="98"/>
  <c r="AB134" i="98"/>
  <c r="AA134" i="98"/>
  <c r="F134" i="98"/>
  <c r="BI133" i="98"/>
  <c r="BG133" i="98"/>
  <c r="BF133" i="98"/>
  <c r="BE133" i="98"/>
  <c r="BD133" i="98"/>
  <c r="BC133" i="98"/>
  <c r="BB133" i="98"/>
  <c r="AZ133" i="98"/>
  <c r="AB133" i="98"/>
  <c r="AA133" i="98"/>
  <c r="F133" i="98"/>
  <c r="BI132" i="98"/>
  <c r="BP132" i="98" s="1"/>
  <c r="BF132" i="98"/>
  <c r="BE132" i="98"/>
  <c r="BC132" i="98"/>
  <c r="BB132" i="98"/>
  <c r="AZ132" i="98"/>
  <c r="AB132" i="98"/>
  <c r="AA132" i="98"/>
  <c r="F132" i="98"/>
  <c r="G132" i="98" s="1"/>
  <c r="BI131" i="98"/>
  <c r="BM131" i="98" s="1"/>
  <c r="BG131" i="98"/>
  <c r="BF131" i="98"/>
  <c r="BE131" i="98"/>
  <c r="BD131" i="98"/>
  <c r="BC131" i="98"/>
  <c r="BB131" i="98"/>
  <c r="AZ131" i="98"/>
  <c r="AB131" i="98"/>
  <c r="AA131" i="98"/>
  <c r="F131" i="98"/>
  <c r="BI130" i="98"/>
  <c r="BN130" i="98" s="1"/>
  <c r="BF130" i="98"/>
  <c r="BE130" i="98"/>
  <c r="BC130" i="98"/>
  <c r="BB130" i="98"/>
  <c r="AZ130" i="98"/>
  <c r="AB130" i="98"/>
  <c r="AA130" i="98"/>
  <c r="F130" i="98"/>
  <c r="F18" i="82" s="1"/>
  <c r="H18" i="82" s="1"/>
  <c r="AT130" i="98" s="1"/>
  <c r="BI129" i="98"/>
  <c r="BG129" i="98"/>
  <c r="BF129" i="98"/>
  <c r="BE129" i="98"/>
  <c r="BD129" i="98"/>
  <c r="BC129" i="98"/>
  <c r="BB129" i="98"/>
  <c r="AZ129" i="98"/>
  <c r="AB129" i="98"/>
  <c r="AA129" i="98"/>
  <c r="F129" i="98"/>
  <c r="F17" i="82" s="1"/>
  <c r="H17" i="82" s="1"/>
  <c r="AU129" i="98" s="1"/>
  <c r="BI128" i="98"/>
  <c r="BK128" i="98" s="1"/>
  <c r="BF128" i="98"/>
  <c r="BE128" i="98"/>
  <c r="BC128" i="98"/>
  <c r="BB128" i="98"/>
  <c r="AZ128" i="98"/>
  <c r="AB128" i="98"/>
  <c r="AA128" i="98"/>
  <c r="F128" i="98"/>
  <c r="F16" i="82" s="1"/>
  <c r="H16" i="82" s="1"/>
  <c r="AU128" i="98" s="1"/>
  <c r="BI127" i="98"/>
  <c r="BN127" i="98" s="1"/>
  <c r="AZ127" i="98"/>
  <c r="BC127" i="98" s="1"/>
  <c r="AB127" i="98"/>
  <c r="AA127" i="98"/>
  <c r="F127" i="98"/>
  <c r="G127" i="98" s="1"/>
  <c r="BI126" i="98"/>
  <c r="AZ126" i="98"/>
  <c r="BB126" i="98" s="1"/>
  <c r="AB126" i="98"/>
  <c r="AA126" i="98"/>
  <c r="T126" i="98"/>
  <c r="BI125" i="98"/>
  <c r="AZ125" i="98"/>
  <c r="BF125" i="98" s="1"/>
  <c r="AB125" i="98"/>
  <c r="AA125" i="98"/>
  <c r="F125" i="98"/>
  <c r="F13" i="82" s="1"/>
  <c r="H13" i="82" s="1"/>
  <c r="AT125" i="98" s="1"/>
  <c r="P114" i="98"/>
  <c r="L114" i="98"/>
  <c r="J114" i="98"/>
  <c r="P113" i="98"/>
  <c r="L113" i="98"/>
  <c r="J113" i="98"/>
  <c r="P112" i="98"/>
  <c r="L112" i="98"/>
  <c r="J112" i="98"/>
  <c r="P111" i="98"/>
  <c r="L111" i="98"/>
  <c r="J111" i="98"/>
  <c r="P110" i="98"/>
  <c r="L110" i="98"/>
  <c r="J110" i="98"/>
  <c r="P109" i="98"/>
  <c r="L109" i="98"/>
  <c r="J109" i="98"/>
  <c r="P108" i="98"/>
  <c r="L108" i="98"/>
  <c r="J108" i="98"/>
  <c r="L107" i="98"/>
  <c r="P106" i="98"/>
  <c r="O106" i="98"/>
  <c r="T105" i="98"/>
  <c r="R105" i="98"/>
  <c r="F105" i="98"/>
  <c r="F12" i="98" s="1"/>
  <c r="T100" i="98"/>
  <c r="R100" i="98"/>
  <c r="P100" i="98"/>
  <c r="L100" i="98"/>
  <c r="J100" i="98"/>
  <c r="T99" i="98"/>
  <c r="R99" i="98"/>
  <c r="P99" i="98"/>
  <c r="L99" i="98"/>
  <c r="J99" i="98"/>
  <c r="T98" i="98"/>
  <c r="R98" i="98"/>
  <c r="P98" i="98"/>
  <c r="L98" i="98"/>
  <c r="J98" i="98"/>
  <c r="T97" i="98"/>
  <c r="R97" i="98"/>
  <c r="P97" i="98"/>
  <c r="L97" i="98"/>
  <c r="J97" i="98"/>
  <c r="T96" i="98"/>
  <c r="R96" i="98"/>
  <c r="P96" i="98"/>
  <c r="L96" i="98"/>
  <c r="J96" i="98"/>
  <c r="T95" i="98"/>
  <c r="R95" i="98"/>
  <c r="P95" i="98"/>
  <c r="L95" i="98"/>
  <c r="J95" i="98"/>
  <c r="T94" i="98"/>
  <c r="R94" i="98"/>
  <c r="P94" i="98"/>
  <c r="L94" i="98"/>
  <c r="J94" i="98"/>
  <c r="T93" i="98"/>
  <c r="R93" i="98"/>
  <c r="P93" i="98"/>
  <c r="L93" i="98"/>
  <c r="J93" i="98"/>
  <c r="F91" i="98"/>
  <c r="F11" i="98" s="1"/>
  <c r="P86" i="98"/>
  <c r="L86" i="98"/>
  <c r="J86" i="98"/>
  <c r="P85" i="98"/>
  <c r="L85" i="98"/>
  <c r="J85" i="98"/>
  <c r="P84" i="98"/>
  <c r="L84" i="98"/>
  <c r="J84" i="98"/>
  <c r="P83" i="98"/>
  <c r="L83" i="98"/>
  <c r="J83" i="98"/>
  <c r="P82" i="98"/>
  <c r="L82" i="98"/>
  <c r="J82" i="98"/>
  <c r="P81" i="98"/>
  <c r="L81" i="98"/>
  <c r="J81" i="98"/>
  <c r="P80" i="98"/>
  <c r="L80" i="98"/>
  <c r="J80" i="98"/>
  <c r="P79" i="98"/>
  <c r="L79" i="98"/>
  <c r="J79" i="98"/>
  <c r="P78" i="98"/>
  <c r="L78" i="98"/>
  <c r="J78" i="98"/>
  <c r="P77" i="98"/>
  <c r="L77" i="98"/>
  <c r="J77" i="98"/>
  <c r="P76" i="98"/>
  <c r="L76" i="98"/>
  <c r="J76" i="98"/>
  <c r="P75" i="98"/>
  <c r="L75" i="98"/>
  <c r="J75" i="98"/>
  <c r="P74" i="98"/>
  <c r="L74" i="98"/>
  <c r="J74" i="98"/>
  <c r="P73" i="98"/>
  <c r="L73" i="98"/>
  <c r="J73" i="98"/>
  <c r="P72" i="98"/>
  <c r="L72" i="98"/>
  <c r="J72" i="98"/>
  <c r="J71" i="98"/>
  <c r="J70" i="98"/>
  <c r="T68" i="98"/>
  <c r="R68" i="98"/>
  <c r="P68" i="98"/>
  <c r="L68" i="98"/>
  <c r="J68" i="98"/>
  <c r="T67" i="98"/>
  <c r="R67" i="98"/>
  <c r="P67" i="98"/>
  <c r="L67" i="98"/>
  <c r="J67" i="98"/>
  <c r="F10" i="98"/>
  <c r="T60" i="98"/>
  <c r="R60" i="98"/>
  <c r="T58" i="98"/>
  <c r="R58" i="98"/>
  <c r="L47" i="98"/>
  <c r="L46" i="98"/>
  <c r="H28" i="98"/>
  <c r="F28" i="98"/>
  <c r="L24" i="98"/>
  <c r="L21" i="98"/>
  <c r="S5" i="98"/>
  <c r="Q5" i="98"/>
  <c r="O5" i="98"/>
  <c r="O52" i="64" s="1"/>
  <c r="M5" i="98"/>
  <c r="M52" i="64" s="1"/>
  <c r="I5" i="98"/>
  <c r="I52" i="64" s="1"/>
  <c r="G5" i="98"/>
  <c r="G52" i="64" s="1"/>
  <c r="Y2" i="98"/>
  <c r="A2" i="98"/>
  <c r="T53" i="98" l="1"/>
  <c r="T55" i="98" s="1"/>
  <c r="T54" i="64" s="1"/>
  <c r="S52" i="64"/>
  <c r="R53" i="98"/>
  <c r="R55" i="98" s="1"/>
  <c r="R54" i="64" s="1"/>
  <c r="R52" i="64"/>
  <c r="V15" i="4"/>
  <c r="F96" i="100"/>
  <c r="M96" i="100" s="1"/>
  <c r="M96" i="99"/>
  <c r="L17" i="3"/>
  <c r="M98" i="99"/>
  <c r="L19" i="3"/>
  <c r="M100" i="99"/>
  <c r="F99" i="100"/>
  <c r="M99" i="100" s="1"/>
  <c r="M99" i="99"/>
  <c r="AC136" i="98"/>
  <c r="H53" i="98"/>
  <c r="G110" i="64"/>
  <c r="J53" i="98"/>
  <c r="J55" i="98" s="1"/>
  <c r="I110" i="64"/>
  <c r="N53" i="98"/>
  <c r="M110" i="64"/>
  <c r="P53" i="98"/>
  <c r="O110" i="64"/>
  <c r="BJ132" i="105"/>
  <c r="BL133" i="105"/>
  <c r="BL134" i="105"/>
  <c r="BK135" i="105"/>
  <c r="BJ137" i="106"/>
  <c r="BK140" i="106"/>
  <c r="BL143" i="106"/>
  <c r="BJ147" i="106"/>
  <c r="BI130" i="105"/>
  <c r="BL132" i="105"/>
  <c r="BM134" i="105"/>
  <c r="BK132" i="106"/>
  <c r="BI134" i="106"/>
  <c r="BL140" i="106"/>
  <c r="BL146" i="106"/>
  <c r="BK147" i="106"/>
  <c r="BK130" i="104"/>
  <c r="BK130" i="105"/>
  <c r="BM132" i="105"/>
  <c r="BM136" i="105"/>
  <c r="BM147" i="106"/>
  <c r="BM130" i="104"/>
  <c r="BK148" i="104"/>
  <c r="BM130" i="105"/>
  <c r="BK134" i="105"/>
  <c r="BK127" i="106"/>
  <c r="BH132" i="106"/>
  <c r="BK135" i="106"/>
  <c r="BH140" i="106"/>
  <c r="BK143" i="106"/>
  <c r="BL149" i="107"/>
  <c r="BM143" i="107"/>
  <c r="BL128" i="107"/>
  <c r="BH140" i="107"/>
  <c r="BM141" i="107"/>
  <c r="BM131" i="107"/>
  <c r="BG135" i="107"/>
  <c r="BL141" i="107"/>
  <c r="BJ129" i="107"/>
  <c r="BL138" i="107"/>
  <c r="BK129" i="107"/>
  <c r="BM133" i="107"/>
  <c r="BJ143" i="107"/>
  <c r="BJ148" i="107"/>
  <c r="BI127" i="106"/>
  <c r="BH134" i="106"/>
  <c r="BI135" i="106"/>
  <c r="BI137" i="106"/>
  <c r="BM127" i="106"/>
  <c r="BL131" i="106"/>
  <c r="BM135" i="106"/>
  <c r="BH142" i="106"/>
  <c r="BI142" i="106"/>
  <c r="BG145" i="106"/>
  <c r="BL127" i="106"/>
  <c r="BK131" i="106"/>
  <c r="BJ134" i="106"/>
  <c r="BL135" i="106"/>
  <c r="BJ142" i="106"/>
  <c r="BH147" i="106"/>
  <c r="BH146" i="105"/>
  <c r="BI148" i="105"/>
  <c r="BK146" i="105"/>
  <c r="BJ148" i="105"/>
  <c r="BL146" i="105"/>
  <c r="BM146" i="105"/>
  <c r="BG148" i="105"/>
  <c r="BH145" i="105"/>
  <c r="BM128" i="105"/>
  <c r="BM138" i="105"/>
  <c r="BI142" i="105"/>
  <c r="BJ143" i="105"/>
  <c r="BH137" i="105"/>
  <c r="BM142" i="105"/>
  <c r="BK143" i="105"/>
  <c r="BH142" i="105"/>
  <c r="BI145" i="105"/>
  <c r="BI132" i="105"/>
  <c r="BH134" i="105"/>
  <c r="BI137" i="105"/>
  <c r="BL143" i="105"/>
  <c r="BJ134" i="105"/>
  <c r="BI145" i="104"/>
  <c r="BM134" i="104"/>
  <c r="BM142" i="104"/>
  <c r="BJ143" i="104"/>
  <c r="BJ145" i="104"/>
  <c r="BK134" i="104"/>
  <c r="BH145" i="104"/>
  <c r="BH143" i="104"/>
  <c r="BK143" i="104"/>
  <c r="BI148" i="104"/>
  <c r="BJ134" i="104"/>
  <c r="BL134" i="104"/>
  <c r="BL142" i="104"/>
  <c r="BJ148" i="104"/>
  <c r="AC140" i="98"/>
  <c r="BB125" i="98"/>
  <c r="BC125" i="98"/>
  <c r="BG125" i="98"/>
  <c r="BH148" i="103"/>
  <c r="BL147" i="103"/>
  <c r="BK132" i="103"/>
  <c r="BH143" i="103"/>
  <c r="BJ146" i="103"/>
  <c r="BK148" i="103"/>
  <c r="BM132" i="103"/>
  <c r="BH135" i="103"/>
  <c r="BI143" i="103"/>
  <c r="BM128" i="103"/>
  <c r="BI135" i="103"/>
  <c r="BK140" i="103"/>
  <c r="BK130" i="103"/>
  <c r="BL140" i="103"/>
  <c r="BI146" i="103"/>
  <c r="BM147" i="103"/>
  <c r="BJ148" i="103"/>
  <c r="BL149" i="103"/>
  <c r="BG148" i="106"/>
  <c r="BG146" i="107"/>
  <c r="BK149" i="107"/>
  <c r="BM149" i="107"/>
  <c r="BK127" i="107"/>
  <c r="BG143" i="107"/>
  <c r="BH146" i="107"/>
  <c r="BH148" i="107"/>
  <c r="BH132" i="107"/>
  <c r="BI133" i="107"/>
  <c r="BI135" i="107"/>
  <c r="BJ136" i="107"/>
  <c r="BH137" i="107"/>
  <c r="BH138" i="107"/>
  <c r="BL146" i="107"/>
  <c r="BI132" i="107"/>
  <c r="BK133" i="107"/>
  <c r="BJ135" i="107"/>
  <c r="BM136" i="107"/>
  <c r="BI137" i="107"/>
  <c r="BJ138" i="107"/>
  <c r="BI141" i="107"/>
  <c r="BK146" i="107"/>
  <c r="BJ128" i="107"/>
  <c r="BI129" i="107"/>
  <c r="BL133" i="107"/>
  <c r="BK135" i="107"/>
  <c r="BM139" i="107"/>
  <c r="BI140" i="107"/>
  <c r="BK141" i="107"/>
  <c r="BK143" i="107"/>
  <c r="BG129" i="107"/>
  <c r="BG138" i="107"/>
  <c r="BG130" i="107"/>
  <c r="BG141" i="107"/>
  <c r="BM149" i="106"/>
  <c r="BL138" i="106"/>
  <c r="BG139" i="106"/>
  <c r="BM131" i="106"/>
  <c r="BM133" i="106"/>
  <c r="BK137" i="106"/>
  <c r="BM138" i="106"/>
  <c r="BH139" i="106"/>
  <c r="BM143" i="106"/>
  <c r="BL147" i="106"/>
  <c r="BH148" i="106"/>
  <c r="BI139" i="106"/>
  <c r="BI129" i="106"/>
  <c r="BL130" i="106"/>
  <c r="BH131" i="106"/>
  <c r="BK139" i="106"/>
  <c r="BI145" i="106"/>
  <c r="BL148" i="106"/>
  <c r="BJ139" i="106"/>
  <c r="BK148" i="106"/>
  <c r="BJ129" i="106"/>
  <c r="BM130" i="106"/>
  <c r="BI131" i="106"/>
  <c r="BL139" i="106"/>
  <c r="BJ145" i="106"/>
  <c r="BK129" i="106"/>
  <c r="BM141" i="106"/>
  <c r="BI143" i="106"/>
  <c r="BK145" i="106"/>
  <c r="BM146" i="106"/>
  <c r="BG129" i="106"/>
  <c r="BG131" i="106"/>
  <c r="BH125" i="106"/>
  <c r="BI125" i="106"/>
  <c r="BJ125" i="106"/>
  <c r="BG140" i="106"/>
  <c r="BG132" i="106"/>
  <c r="BG137" i="106"/>
  <c r="BG134" i="105"/>
  <c r="BL149" i="105"/>
  <c r="BM149" i="105"/>
  <c r="BH127" i="105"/>
  <c r="BH129" i="105"/>
  <c r="BM144" i="105"/>
  <c r="BJ127" i="105"/>
  <c r="BI129" i="105"/>
  <c r="BL130" i="105"/>
  <c r="BK132" i="105"/>
  <c r="BJ133" i="105"/>
  <c r="BL135" i="105"/>
  <c r="BK148" i="105"/>
  <c r="BI138" i="105"/>
  <c r="BI140" i="105"/>
  <c r="BJ141" i="105"/>
  <c r="BM133" i="105"/>
  <c r="BG140" i="105"/>
  <c r="BK138" i="105"/>
  <c r="BJ140" i="105"/>
  <c r="BL141" i="105"/>
  <c r="BK127" i="105"/>
  <c r="BL138" i="105"/>
  <c r="BK140" i="105"/>
  <c r="BM141" i="105"/>
  <c r="BG127" i="105"/>
  <c r="BG132" i="105"/>
  <c r="BG143" i="105"/>
  <c r="BG146" i="105"/>
  <c r="BG142" i="105"/>
  <c r="BG135" i="105"/>
  <c r="BG135" i="104"/>
  <c r="BG148" i="103"/>
  <c r="BM149" i="104"/>
  <c r="BL149" i="104"/>
  <c r="BJ135" i="104"/>
  <c r="BM136" i="104"/>
  <c r="BG140" i="104"/>
  <c r="BJ127" i="104"/>
  <c r="BH129" i="104"/>
  <c r="BG132" i="104"/>
  <c r="BL135" i="104"/>
  <c r="BJ137" i="104"/>
  <c r="BK138" i="104"/>
  <c r="BI140" i="104"/>
  <c r="BH142" i="104"/>
  <c r="BM146" i="104"/>
  <c r="BH135" i="104"/>
  <c r="BI146" i="104"/>
  <c r="BM144" i="104"/>
  <c r="BK146" i="104"/>
  <c r="BH127" i="104"/>
  <c r="BI137" i="104"/>
  <c r="BL146" i="104"/>
  <c r="BK127" i="104"/>
  <c r="BM128" i="104"/>
  <c r="BI129" i="104"/>
  <c r="BI130" i="104"/>
  <c r="BI132" i="104"/>
  <c r="BL138" i="104"/>
  <c r="BJ140" i="104"/>
  <c r="BL141" i="104"/>
  <c r="BI142" i="104"/>
  <c r="BH137" i="104"/>
  <c r="BK135" i="104"/>
  <c r="BJ129" i="104"/>
  <c r="BJ132" i="104"/>
  <c r="BL133" i="104"/>
  <c r="BH134" i="104"/>
  <c r="BM138" i="104"/>
  <c r="BK140" i="104"/>
  <c r="BM141" i="104"/>
  <c r="BJ142" i="104"/>
  <c r="BI138" i="104"/>
  <c r="BL130" i="104"/>
  <c r="BK132" i="104"/>
  <c r="BM133" i="104"/>
  <c r="BG134" i="104"/>
  <c r="BG143" i="104"/>
  <c r="BH126" i="104"/>
  <c r="BI126" i="104"/>
  <c r="BM126" i="104"/>
  <c r="BG142" i="104"/>
  <c r="BG127" i="104"/>
  <c r="BG148" i="104"/>
  <c r="BG126" i="104"/>
  <c r="BH149" i="103"/>
  <c r="BJ149" i="103"/>
  <c r="BI148" i="103"/>
  <c r="BL148" i="103"/>
  <c r="BH141" i="103"/>
  <c r="BI144" i="103"/>
  <c r="BL132" i="103"/>
  <c r="BH133" i="103"/>
  <c r="BM140" i="103"/>
  <c r="BM142" i="103"/>
  <c r="BK144" i="103"/>
  <c r="BK146" i="103"/>
  <c r="BM134" i="103"/>
  <c r="BI136" i="103"/>
  <c r="BL141" i="103"/>
  <c r="BH127" i="103"/>
  <c r="BI128" i="103"/>
  <c r="BL133" i="103"/>
  <c r="BK136" i="103"/>
  <c r="BL139" i="103"/>
  <c r="BH140" i="103"/>
  <c r="BI127" i="103"/>
  <c r="BK128" i="103"/>
  <c r="BI130" i="103"/>
  <c r="BL131" i="103"/>
  <c r="BH132" i="103"/>
  <c r="BL136" i="103"/>
  <c r="BK138" i="103"/>
  <c r="BM139" i="103"/>
  <c r="BI140" i="103"/>
  <c r="BL144" i="103"/>
  <c r="BI138" i="103"/>
  <c r="BM144" i="103"/>
  <c r="BL128" i="103"/>
  <c r="BM131" i="103"/>
  <c r="BM136" i="103"/>
  <c r="BG149" i="103"/>
  <c r="BG146" i="103"/>
  <c r="BI149" i="107"/>
  <c r="BM145" i="107"/>
  <c r="BM128" i="107"/>
  <c r="BH129" i="107"/>
  <c r="BL136" i="107"/>
  <c r="BG137" i="107"/>
  <c r="BI143" i="107"/>
  <c r="BM147" i="107"/>
  <c r="BI148" i="107"/>
  <c r="BJ144" i="107"/>
  <c r="BG145" i="107"/>
  <c r="BG127" i="107"/>
  <c r="BL129" i="107"/>
  <c r="BH130" i="107"/>
  <c r="BK137" i="107"/>
  <c r="BM144" i="107"/>
  <c r="BH145" i="107"/>
  <c r="BJ137" i="107"/>
  <c r="BI127" i="107"/>
  <c r="BJ130" i="107"/>
  <c r="BL137" i="107"/>
  <c r="BI145" i="107"/>
  <c r="BL144" i="107"/>
  <c r="BJ127" i="107"/>
  <c r="BK130" i="107"/>
  <c r="BK145" i="107"/>
  <c r="BK125" i="107"/>
  <c r="BL125" i="107"/>
  <c r="BK149" i="106"/>
  <c r="BL149" i="106"/>
  <c r="BH149" i="106"/>
  <c r="BI149" i="106"/>
  <c r="BG149" i="106"/>
  <c r="BJ148" i="106"/>
  <c r="BM148" i="106"/>
  <c r="BG136" i="106"/>
  <c r="BG144" i="106"/>
  <c r="BL128" i="106"/>
  <c r="BJ130" i="106"/>
  <c r="BK133" i="106"/>
  <c r="BL136" i="106"/>
  <c r="BJ138" i="106"/>
  <c r="BK141" i="106"/>
  <c r="BL144" i="106"/>
  <c r="BJ146" i="106"/>
  <c r="BJ127" i="106"/>
  <c r="BM128" i="106"/>
  <c r="BH129" i="106"/>
  <c r="BK130" i="106"/>
  <c r="BI132" i="106"/>
  <c r="BL133" i="106"/>
  <c r="BG134" i="106"/>
  <c r="BJ135" i="106"/>
  <c r="BM136" i="106"/>
  <c r="BH137" i="106"/>
  <c r="BK138" i="106"/>
  <c r="BI140" i="106"/>
  <c r="BL141" i="106"/>
  <c r="BG142" i="106"/>
  <c r="BJ143" i="106"/>
  <c r="BM144" i="106"/>
  <c r="BH145" i="106"/>
  <c r="BK146" i="106"/>
  <c r="BH136" i="106"/>
  <c r="BI128" i="106"/>
  <c r="BL129" i="106"/>
  <c r="BG130" i="106"/>
  <c r="BM132" i="106"/>
  <c r="BH133" i="106"/>
  <c r="BK134" i="106"/>
  <c r="BI136" i="106"/>
  <c r="BL137" i="106"/>
  <c r="BG138" i="106"/>
  <c r="BM140" i="106"/>
  <c r="BH141" i="106"/>
  <c r="BK142" i="106"/>
  <c r="BI144" i="106"/>
  <c r="BL145" i="106"/>
  <c r="BG146" i="106"/>
  <c r="BG128" i="106"/>
  <c r="BH144" i="106"/>
  <c r="BG127" i="106"/>
  <c r="BJ128" i="106"/>
  <c r="BH130" i="106"/>
  <c r="BI133" i="106"/>
  <c r="BL134" i="106"/>
  <c r="BG135" i="106"/>
  <c r="BJ136" i="106"/>
  <c r="BH138" i="106"/>
  <c r="BI141" i="106"/>
  <c r="BL142" i="106"/>
  <c r="BG143" i="106"/>
  <c r="BJ144" i="106"/>
  <c r="BH146" i="106"/>
  <c r="BH128" i="106"/>
  <c r="BG133" i="106"/>
  <c r="BG141" i="106"/>
  <c r="BG125" i="106"/>
  <c r="BK125" i="106"/>
  <c r="BL125" i="106"/>
  <c r="BJ149" i="105"/>
  <c r="BK149" i="105"/>
  <c r="BG149" i="105"/>
  <c r="BH149" i="105"/>
  <c r="BK128" i="105"/>
  <c r="BL131" i="105"/>
  <c r="BK136" i="105"/>
  <c r="BL139" i="105"/>
  <c r="BK144" i="105"/>
  <c r="BL147" i="105"/>
  <c r="BI127" i="105"/>
  <c r="BL128" i="105"/>
  <c r="BG129" i="105"/>
  <c r="BJ130" i="105"/>
  <c r="BM131" i="105"/>
  <c r="BK133" i="105"/>
  <c r="BI135" i="105"/>
  <c r="BL136" i="105"/>
  <c r="BG137" i="105"/>
  <c r="BJ138" i="105"/>
  <c r="BM139" i="105"/>
  <c r="BH140" i="105"/>
  <c r="BK141" i="105"/>
  <c r="BI143" i="105"/>
  <c r="BL144" i="105"/>
  <c r="BG145" i="105"/>
  <c r="BJ146" i="105"/>
  <c r="BM147" i="105"/>
  <c r="BH148" i="105"/>
  <c r="BJ129" i="105"/>
  <c r="BJ137" i="105"/>
  <c r="BG144" i="105"/>
  <c r="BM127" i="105"/>
  <c r="BH128" i="105"/>
  <c r="BK129" i="105"/>
  <c r="BI131" i="105"/>
  <c r="BG133" i="105"/>
  <c r="BM135" i="105"/>
  <c r="BH136" i="105"/>
  <c r="BK137" i="105"/>
  <c r="BI139" i="105"/>
  <c r="BL140" i="105"/>
  <c r="BG141" i="105"/>
  <c r="BJ142" i="105"/>
  <c r="BM143" i="105"/>
  <c r="BH144" i="105"/>
  <c r="BK145" i="105"/>
  <c r="BI147" i="105"/>
  <c r="BL148" i="105"/>
  <c r="BG139" i="105"/>
  <c r="BG147" i="105"/>
  <c r="BG128" i="105"/>
  <c r="BH131" i="105"/>
  <c r="BJ145" i="105"/>
  <c r="BH147" i="105"/>
  <c r="BI128" i="105"/>
  <c r="BL129" i="105"/>
  <c r="BG130" i="105"/>
  <c r="BJ131" i="105"/>
  <c r="BH133" i="105"/>
  <c r="BI136" i="105"/>
  <c r="BL137" i="105"/>
  <c r="BG138" i="105"/>
  <c r="BJ139" i="105"/>
  <c r="BH141" i="105"/>
  <c r="BK142" i="105"/>
  <c r="BI144" i="105"/>
  <c r="BL145" i="105"/>
  <c r="BJ147" i="105"/>
  <c r="BG131" i="105"/>
  <c r="BG136" i="105"/>
  <c r="BH139" i="105"/>
  <c r="BL125" i="105"/>
  <c r="BM125" i="105"/>
  <c r="BI125" i="105"/>
  <c r="BG125" i="105"/>
  <c r="BJ125" i="105"/>
  <c r="BH125" i="105"/>
  <c r="BJ149" i="104"/>
  <c r="BK149" i="104"/>
  <c r="BG149" i="104"/>
  <c r="BH149" i="104"/>
  <c r="BG139" i="104"/>
  <c r="BG147" i="104"/>
  <c r="BK128" i="104"/>
  <c r="BL131" i="104"/>
  <c r="BJ133" i="104"/>
  <c r="BK136" i="104"/>
  <c r="BL139" i="104"/>
  <c r="BJ141" i="104"/>
  <c r="BK144" i="104"/>
  <c r="BL147" i="104"/>
  <c r="BI127" i="104"/>
  <c r="BL128" i="104"/>
  <c r="BG129" i="104"/>
  <c r="BJ130" i="104"/>
  <c r="BM131" i="104"/>
  <c r="BH132" i="104"/>
  <c r="BK133" i="104"/>
  <c r="BI135" i="104"/>
  <c r="BL136" i="104"/>
  <c r="BG137" i="104"/>
  <c r="BJ138" i="104"/>
  <c r="BM139" i="104"/>
  <c r="BH140" i="104"/>
  <c r="BK141" i="104"/>
  <c r="BI143" i="104"/>
  <c r="BL144" i="104"/>
  <c r="BG145" i="104"/>
  <c r="BJ146" i="104"/>
  <c r="BM147" i="104"/>
  <c r="BH148" i="104"/>
  <c r="BG131" i="104"/>
  <c r="BH131" i="104"/>
  <c r="BG136" i="104"/>
  <c r="BM127" i="104"/>
  <c r="BH128" i="104"/>
  <c r="BK129" i="104"/>
  <c r="BI131" i="104"/>
  <c r="BL132" i="104"/>
  <c r="BG133" i="104"/>
  <c r="BM135" i="104"/>
  <c r="BH136" i="104"/>
  <c r="BK137" i="104"/>
  <c r="BI139" i="104"/>
  <c r="BL140" i="104"/>
  <c r="BG141" i="104"/>
  <c r="BM143" i="104"/>
  <c r="BH144" i="104"/>
  <c r="BK145" i="104"/>
  <c r="BI147" i="104"/>
  <c r="BL148" i="104"/>
  <c r="BG144" i="104"/>
  <c r="BI128" i="104"/>
  <c r="BL129" i="104"/>
  <c r="BG130" i="104"/>
  <c r="BJ131" i="104"/>
  <c r="BH133" i="104"/>
  <c r="BI136" i="104"/>
  <c r="BL137" i="104"/>
  <c r="BG138" i="104"/>
  <c r="BJ139" i="104"/>
  <c r="BH141" i="104"/>
  <c r="BI144" i="104"/>
  <c r="BL145" i="104"/>
  <c r="BG146" i="104"/>
  <c r="BJ147" i="104"/>
  <c r="BG128" i="104"/>
  <c r="BH139" i="104"/>
  <c r="BH147" i="104"/>
  <c r="BJ126" i="104"/>
  <c r="BK126" i="104"/>
  <c r="BL125" i="104"/>
  <c r="BM125" i="104"/>
  <c r="BG125" i="104"/>
  <c r="BH125" i="104"/>
  <c r="BI125" i="104"/>
  <c r="BJ125" i="104"/>
  <c r="BI149" i="103"/>
  <c r="BM149" i="103"/>
  <c r="BG145" i="103"/>
  <c r="BL129" i="103"/>
  <c r="BK134" i="103"/>
  <c r="BL137" i="103"/>
  <c r="BK142" i="103"/>
  <c r="BL145" i="103"/>
  <c r="BJ147" i="103"/>
  <c r="BM129" i="103"/>
  <c r="BH130" i="103"/>
  <c r="BK131" i="103"/>
  <c r="BI133" i="103"/>
  <c r="BL134" i="103"/>
  <c r="BM137" i="103"/>
  <c r="BH138" i="103"/>
  <c r="BK139" i="103"/>
  <c r="BI141" i="103"/>
  <c r="BL142" i="103"/>
  <c r="BM145" i="103"/>
  <c r="BH146" i="103"/>
  <c r="BK147" i="103"/>
  <c r="BK127" i="103"/>
  <c r="BI129" i="103"/>
  <c r="BL130" i="103"/>
  <c r="BM133" i="103"/>
  <c r="BH134" i="103"/>
  <c r="BK135" i="103"/>
  <c r="BI137" i="103"/>
  <c r="BL138" i="103"/>
  <c r="BM141" i="103"/>
  <c r="BH142" i="103"/>
  <c r="BK143" i="103"/>
  <c r="BI145" i="103"/>
  <c r="BL146" i="103"/>
  <c r="BG147" i="103"/>
  <c r="BH129" i="103"/>
  <c r="BL127" i="103"/>
  <c r="BH131" i="103"/>
  <c r="BI134" i="103"/>
  <c r="BL135" i="103"/>
  <c r="BH139" i="103"/>
  <c r="BI142" i="103"/>
  <c r="BL143" i="103"/>
  <c r="BJ145" i="103"/>
  <c r="BH147" i="103"/>
  <c r="BH137" i="103"/>
  <c r="BH145" i="103"/>
  <c r="BJ149" i="107"/>
  <c r="BG149" i="107"/>
  <c r="BG148" i="107"/>
  <c r="BK148" i="107"/>
  <c r="BL148" i="107"/>
  <c r="BK131" i="107"/>
  <c r="BL134" i="107"/>
  <c r="BK139" i="107"/>
  <c r="BL142" i="107"/>
  <c r="BK147" i="107"/>
  <c r="BH127" i="107"/>
  <c r="BK128" i="107"/>
  <c r="BI130" i="107"/>
  <c r="BL131" i="107"/>
  <c r="BG132" i="107"/>
  <c r="BJ133" i="107"/>
  <c r="BM134" i="107"/>
  <c r="BH135" i="107"/>
  <c r="BK136" i="107"/>
  <c r="BI138" i="107"/>
  <c r="BL139" i="107"/>
  <c r="BG140" i="107"/>
  <c r="BJ141" i="107"/>
  <c r="BM142" i="107"/>
  <c r="BH143" i="107"/>
  <c r="BK144" i="107"/>
  <c r="BI146" i="107"/>
  <c r="BL147" i="107"/>
  <c r="BG134" i="107"/>
  <c r="BJ132" i="107"/>
  <c r="BH134" i="107"/>
  <c r="BL127" i="107"/>
  <c r="BG128" i="107"/>
  <c r="BM130" i="107"/>
  <c r="BH131" i="107"/>
  <c r="BK132" i="107"/>
  <c r="BI134" i="107"/>
  <c r="BL135" i="107"/>
  <c r="BG136" i="107"/>
  <c r="BM138" i="107"/>
  <c r="BH139" i="107"/>
  <c r="BK140" i="107"/>
  <c r="BI142" i="107"/>
  <c r="BG144" i="107"/>
  <c r="BJ145" i="107"/>
  <c r="BM146" i="107"/>
  <c r="BH147" i="107"/>
  <c r="BG142" i="107"/>
  <c r="BG147" i="107"/>
  <c r="BH128" i="107"/>
  <c r="BI131" i="107"/>
  <c r="BL132" i="107"/>
  <c r="BG133" i="107"/>
  <c r="BJ134" i="107"/>
  <c r="BH136" i="107"/>
  <c r="BI139" i="107"/>
  <c r="BL140" i="107"/>
  <c r="BJ142" i="107"/>
  <c r="BH144" i="107"/>
  <c r="BI147" i="107"/>
  <c r="BG131" i="107"/>
  <c r="BG139" i="107"/>
  <c r="BJ140" i="107"/>
  <c r="BH142" i="107"/>
  <c r="BG126" i="107"/>
  <c r="BL126" i="107"/>
  <c r="BM126" i="107"/>
  <c r="BH126" i="107"/>
  <c r="BI126" i="107"/>
  <c r="BJ126" i="107"/>
  <c r="BM125" i="107"/>
  <c r="BH125" i="107"/>
  <c r="BG125" i="107"/>
  <c r="BI125" i="107"/>
  <c r="AK14" i="82"/>
  <c r="AZ14" i="82" s="1"/>
  <c r="BD127" i="98"/>
  <c r="BE127" i="98"/>
  <c r="BG127" i="98"/>
  <c r="BA127" i="98"/>
  <c r="BF127" i="98"/>
  <c r="BB127" i="98"/>
  <c r="BC126" i="98"/>
  <c r="BD126" i="98"/>
  <c r="BE126" i="98"/>
  <c r="BG126" i="98"/>
  <c r="R149" i="98"/>
  <c r="BA132" i="98"/>
  <c r="BF149" i="98"/>
  <c r="BG149" i="98"/>
  <c r="BE135" i="98"/>
  <c r="BE137" i="98"/>
  <c r="BE139" i="98"/>
  <c r="BE141" i="98"/>
  <c r="BD146" i="99"/>
  <c r="BF135" i="98"/>
  <c r="BF137" i="98"/>
  <c r="BF139" i="98"/>
  <c r="BF141" i="98"/>
  <c r="BD128" i="98"/>
  <c r="BD130" i="98"/>
  <c r="BD132" i="98"/>
  <c r="BD134" i="98"/>
  <c r="BG135" i="98"/>
  <c r="BC136" i="98"/>
  <c r="BG137" i="98"/>
  <c r="BC138" i="98"/>
  <c r="BG139" i="98"/>
  <c r="BC140" i="98"/>
  <c r="BG141" i="98"/>
  <c r="BB142" i="98"/>
  <c r="BE143" i="98"/>
  <c r="BE145" i="98"/>
  <c r="BE147" i="98"/>
  <c r="BG128" i="98"/>
  <c r="BG130" i="98"/>
  <c r="BG132" i="98"/>
  <c r="BB135" i="98"/>
  <c r="BB137" i="98"/>
  <c r="BB139" i="98"/>
  <c r="BB141" i="98"/>
  <c r="BE142" i="98"/>
  <c r="BD144" i="98"/>
  <c r="BD146" i="98"/>
  <c r="BD148" i="98"/>
  <c r="BD142" i="98"/>
  <c r="BG145" i="99"/>
  <c r="BC135" i="98"/>
  <c r="BC137" i="98"/>
  <c r="BC139" i="98"/>
  <c r="BC141" i="98"/>
  <c r="BF142" i="98"/>
  <c r="BA143" i="98"/>
  <c r="BE144" i="98"/>
  <c r="BE146" i="98"/>
  <c r="BE148" i="98"/>
  <c r="AC147" i="98"/>
  <c r="BF126" i="98"/>
  <c r="BD125" i="98"/>
  <c r="BE125" i="98"/>
  <c r="BP135" i="98"/>
  <c r="BM128" i="98"/>
  <c r="F96" i="64"/>
  <c r="F68" i="64"/>
  <c r="M69" i="64" s="1"/>
  <c r="F67" i="64"/>
  <c r="F126" i="64"/>
  <c r="S127" i="64" s="1"/>
  <c r="F97" i="64"/>
  <c r="P98" i="64" s="1"/>
  <c r="BH125" i="103"/>
  <c r="J91" i="103"/>
  <c r="J12" i="103" s="1"/>
  <c r="J129" i="64" s="1"/>
  <c r="I129" i="64" s="1"/>
  <c r="P91" i="107"/>
  <c r="P12" i="107" s="1"/>
  <c r="AC141" i="105"/>
  <c r="J91" i="106"/>
  <c r="J12" i="106" s="1"/>
  <c r="I12" i="106" s="1"/>
  <c r="T91" i="107"/>
  <c r="T11" i="107" s="1"/>
  <c r="T58" i="107" s="1"/>
  <c r="F125" i="64"/>
  <c r="F38" i="64"/>
  <c r="F154" i="64"/>
  <c r="F155" i="64"/>
  <c r="N156" i="64" s="1"/>
  <c r="F39" i="64"/>
  <c r="S40" i="64" s="1"/>
  <c r="B128" i="103"/>
  <c r="B144" i="103"/>
  <c r="B132" i="103"/>
  <c r="B148" i="103"/>
  <c r="B136" i="103"/>
  <c r="B113" i="103"/>
  <c r="B140" i="103"/>
  <c r="K23" i="2"/>
  <c r="B72" i="103"/>
  <c r="B72" i="105"/>
  <c r="B72" i="107"/>
  <c r="B72" i="104"/>
  <c r="B109" i="103"/>
  <c r="B111" i="103"/>
  <c r="C129" i="103"/>
  <c r="C133" i="103"/>
  <c r="C137" i="103"/>
  <c r="C141" i="103"/>
  <c r="C145" i="103"/>
  <c r="C149" i="103"/>
  <c r="B93" i="104"/>
  <c r="B94" i="104"/>
  <c r="B95" i="104"/>
  <c r="B96" i="104"/>
  <c r="B97" i="104"/>
  <c r="B98" i="104"/>
  <c r="B99" i="104"/>
  <c r="B100" i="104"/>
  <c r="B109" i="104"/>
  <c r="B111" i="104"/>
  <c r="B113" i="104"/>
  <c r="C127" i="104"/>
  <c r="B130" i="104"/>
  <c r="C131" i="104"/>
  <c r="B134" i="104"/>
  <c r="C135" i="104"/>
  <c r="B138" i="104"/>
  <c r="C139" i="104"/>
  <c r="B142" i="104"/>
  <c r="C143" i="104"/>
  <c r="B146" i="104"/>
  <c r="C147" i="104"/>
  <c r="B109" i="105"/>
  <c r="B111" i="105"/>
  <c r="B113" i="105"/>
  <c r="C127" i="105"/>
  <c r="B130" i="105"/>
  <c r="C131" i="105"/>
  <c r="B134" i="105"/>
  <c r="C135" i="105"/>
  <c r="B138" i="105"/>
  <c r="C139" i="105"/>
  <c r="B142" i="105"/>
  <c r="C143" i="105"/>
  <c r="B146" i="105"/>
  <c r="C147" i="105"/>
  <c r="B111" i="107"/>
  <c r="B113" i="107"/>
  <c r="C127" i="107"/>
  <c r="B130" i="107"/>
  <c r="C131" i="107"/>
  <c r="B134" i="107"/>
  <c r="C135" i="107"/>
  <c r="B138" i="107"/>
  <c r="C139" i="107"/>
  <c r="B142" i="107"/>
  <c r="C143" i="107"/>
  <c r="B146" i="107"/>
  <c r="C147" i="107"/>
  <c r="P74" i="99"/>
  <c r="F66" i="99"/>
  <c r="F10" i="99" s="1"/>
  <c r="B127" i="103"/>
  <c r="C128" i="103"/>
  <c r="B131" i="103"/>
  <c r="C132" i="103"/>
  <c r="B135" i="103"/>
  <c r="C136" i="103"/>
  <c r="B139" i="103"/>
  <c r="C140" i="103"/>
  <c r="B143" i="103"/>
  <c r="C144" i="103"/>
  <c r="B147" i="103"/>
  <c r="C148" i="103"/>
  <c r="B129" i="104"/>
  <c r="C130" i="104"/>
  <c r="B133" i="104"/>
  <c r="C134" i="104"/>
  <c r="B137" i="104"/>
  <c r="C138" i="104"/>
  <c r="B141" i="104"/>
  <c r="C142" i="104"/>
  <c r="B145" i="104"/>
  <c r="C146" i="104"/>
  <c r="B149" i="104"/>
  <c r="B129" i="105"/>
  <c r="C130" i="105"/>
  <c r="B133" i="105"/>
  <c r="C134" i="105"/>
  <c r="B137" i="105"/>
  <c r="C138" i="105"/>
  <c r="B141" i="105"/>
  <c r="C142" i="105"/>
  <c r="B145" i="105"/>
  <c r="C146" i="105"/>
  <c r="B149" i="105"/>
  <c r="B129" i="107"/>
  <c r="C130" i="107"/>
  <c r="B133" i="107"/>
  <c r="C134" i="107"/>
  <c r="B137" i="107"/>
  <c r="C138" i="107"/>
  <c r="B141" i="107"/>
  <c r="C142" i="107"/>
  <c r="B145" i="107"/>
  <c r="C146" i="107"/>
  <c r="B149" i="107"/>
  <c r="B93" i="103"/>
  <c r="B108" i="103"/>
  <c r="B110" i="103"/>
  <c r="B114" i="103"/>
  <c r="C127" i="103"/>
  <c r="C131" i="103"/>
  <c r="C139" i="103"/>
  <c r="B108" i="104"/>
  <c r="B110" i="104"/>
  <c r="B114" i="104"/>
  <c r="B128" i="104"/>
  <c r="C129" i="104"/>
  <c r="B132" i="104"/>
  <c r="C133" i="104"/>
  <c r="B136" i="104"/>
  <c r="C137" i="104"/>
  <c r="B140" i="104"/>
  <c r="C141" i="104"/>
  <c r="B144" i="104"/>
  <c r="C145" i="104"/>
  <c r="B148" i="104"/>
  <c r="C149" i="104"/>
  <c r="B108" i="105"/>
  <c r="B110" i="105"/>
  <c r="B114" i="105"/>
  <c r="B128" i="105"/>
  <c r="C129" i="105"/>
  <c r="B132" i="105"/>
  <c r="C133" i="105"/>
  <c r="B136" i="105"/>
  <c r="C137" i="105"/>
  <c r="B140" i="105"/>
  <c r="C141" i="105"/>
  <c r="B144" i="105"/>
  <c r="C145" i="105"/>
  <c r="B148" i="105"/>
  <c r="C149" i="105"/>
  <c r="B108" i="107"/>
  <c r="B110" i="107"/>
  <c r="B114" i="107"/>
  <c r="C129" i="107"/>
  <c r="B132" i="107"/>
  <c r="B73" i="105"/>
  <c r="B73" i="107"/>
  <c r="B73" i="104"/>
  <c r="B73" i="103"/>
  <c r="K25" i="2"/>
  <c r="B74" i="105"/>
  <c r="B74" i="107"/>
  <c r="B74" i="104"/>
  <c r="B74" i="103"/>
  <c r="B75" i="105"/>
  <c r="B75" i="107"/>
  <c r="B75" i="104"/>
  <c r="B75" i="103"/>
  <c r="B76" i="105"/>
  <c r="B76" i="107"/>
  <c r="B76" i="104"/>
  <c r="B76" i="103"/>
  <c r="B77" i="105"/>
  <c r="B77" i="107"/>
  <c r="B77" i="104"/>
  <c r="B77" i="103"/>
  <c r="B78" i="105"/>
  <c r="B78" i="107"/>
  <c r="B78" i="104"/>
  <c r="B78" i="103"/>
  <c r="B79" i="105"/>
  <c r="B79" i="107"/>
  <c r="B79" i="104"/>
  <c r="B79" i="103"/>
  <c r="B80" i="103"/>
  <c r="B80" i="105"/>
  <c r="B80" i="107"/>
  <c r="B80" i="104"/>
  <c r="B81" i="105"/>
  <c r="B81" i="107"/>
  <c r="B81" i="104"/>
  <c r="B81" i="103"/>
  <c r="B82" i="105"/>
  <c r="B82" i="107"/>
  <c r="B82" i="104"/>
  <c r="B82" i="103"/>
  <c r="K34" i="2"/>
  <c r="B83" i="105"/>
  <c r="B83" i="107"/>
  <c r="B83" i="104"/>
  <c r="B83" i="103"/>
  <c r="B84" i="100"/>
  <c r="B84" i="101" s="1"/>
  <c r="B84" i="105"/>
  <c r="B84" i="107"/>
  <c r="B84" i="104"/>
  <c r="B84" i="103"/>
  <c r="B85" i="100"/>
  <c r="B85" i="101" s="1"/>
  <c r="B85" i="105"/>
  <c r="B85" i="107"/>
  <c r="B85" i="103"/>
  <c r="B86" i="100"/>
  <c r="B86" i="101" s="1"/>
  <c r="B86" i="105"/>
  <c r="B86" i="107"/>
  <c r="B86" i="104"/>
  <c r="B86" i="103"/>
  <c r="B94" i="103"/>
  <c r="B95" i="103"/>
  <c r="B96" i="103"/>
  <c r="B97" i="103"/>
  <c r="B98" i="103"/>
  <c r="B99" i="103"/>
  <c r="B100" i="103"/>
  <c r="B133" i="103"/>
  <c r="B137" i="103"/>
  <c r="B127" i="104"/>
  <c r="C128" i="104"/>
  <c r="B131" i="104"/>
  <c r="C132" i="104"/>
  <c r="B135" i="104"/>
  <c r="C136" i="104"/>
  <c r="B139" i="104"/>
  <c r="C140" i="104"/>
  <c r="B143" i="104"/>
  <c r="C144" i="104"/>
  <c r="B147" i="104"/>
  <c r="C148" i="104"/>
  <c r="B93" i="105"/>
  <c r="B94" i="105"/>
  <c r="B95" i="105"/>
  <c r="B96" i="105"/>
  <c r="B97" i="105"/>
  <c r="B98" i="105"/>
  <c r="B99" i="105"/>
  <c r="B100" i="105"/>
  <c r="B127" i="105"/>
  <c r="C128" i="105"/>
  <c r="B131" i="105"/>
  <c r="C132" i="105"/>
  <c r="B135" i="105"/>
  <c r="C136" i="105"/>
  <c r="B139" i="105"/>
  <c r="C140" i="105"/>
  <c r="B143" i="105"/>
  <c r="C144" i="105"/>
  <c r="B147" i="105"/>
  <c r="C148" i="105"/>
  <c r="B96" i="107"/>
  <c r="B99" i="107"/>
  <c r="B127" i="107"/>
  <c r="C140" i="107"/>
  <c r="B84" i="106"/>
  <c r="B85" i="106"/>
  <c r="AC146" i="104"/>
  <c r="BT132" i="106"/>
  <c r="BR134" i="104"/>
  <c r="BP144" i="105"/>
  <c r="AC132" i="107"/>
  <c r="AC145" i="107"/>
  <c r="AC125" i="107"/>
  <c r="BM126" i="106"/>
  <c r="BU141" i="106"/>
  <c r="BT146" i="106"/>
  <c r="BG126" i="106"/>
  <c r="BI126" i="106"/>
  <c r="BK126" i="106"/>
  <c r="BJ126" i="106"/>
  <c r="BH126" i="106"/>
  <c r="BJ126" i="105"/>
  <c r="BG126" i="105"/>
  <c r="BK126" i="105"/>
  <c r="BH126" i="105"/>
  <c r="BL126" i="105"/>
  <c r="BI126" i="105"/>
  <c r="BS138" i="105"/>
  <c r="AC140" i="106"/>
  <c r="AC138" i="105"/>
  <c r="AX144" i="105"/>
  <c r="AC147" i="107"/>
  <c r="BS138" i="104"/>
  <c r="BU141" i="105"/>
  <c r="BR143" i="105"/>
  <c r="BR149" i="105"/>
  <c r="BP126" i="107"/>
  <c r="BT126" i="107"/>
  <c r="BQ131" i="107"/>
  <c r="BQ129" i="103"/>
  <c r="BT138" i="103"/>
  <c r="BS139" i="106"/>
  <c r="AC143" i="106"/>
  <c r="BV139" i="103"/>
  <c r="BQ141" i="103"/>
  <c r="AC148" i="103"/>
  <c r="BV128" i="104"/>
  <c r="BS134" i="104"/>
  <c r="BT142" i="104"/>
  <c r="BU130" i="105"/>
  <c r="BV131" i="105"/>
  <c r="BR132" i="105"/>
  <c r="AC135" i="105"/>
  <c r="AW144" i="105"/>
  <c r="L91" i="106"/>
  <c r="L11" i="106" s="1"/>
  <c r="L103" i="64" s="1"/>
  <c r="K103" i="64" s="1"/>
  <c r="AC133" i="105"/>
  <c r="AX136" i="106"/>
  <c r="AC146" i="106"/>
  <c r="BL125" i="103"/>
  <c r="AC146" i="103"/>
  <c r="AC133" i="104"/>
  <c r="BR142" i="104"/>
  <c r="T123" i="103"/>
  <c r="BS142" i="104"/>
  <c r="BT130" i="105"/>
  <c r="AC140" i="105"/>
  <c r="BS149" i="105"/>
  <c r="BU129" i="106"/>
  <c r="AC131" i="106"/>
  <c r="BA148" i="106"/>
  <c r="AC130" i="107"/>
  <c r="BH126" i="103"/>
  <c r="BL126" i="103"/>
  <c r="BK125" i="103"/>
  <c r="BI126" i="103"/>
  <c r="BM126" i="103"/>
  <c r="BI125" i="103"/>
  <c r="BP133" i="104"/>
  <c r="BB137" i="104"/>
  <c r="AY139" i="104"/>
  <c r="AC142" i="104"/>
  <c r="BB146" i="104"/>
  <c r="BD146" i="104" s="1"/>
  <c r="AC149" i="104"/>
  <c r="R91" i="105"/>
  <c r="R11" i="105" s="1"/>
  <c r="R58" i="105" s="1"/>
  <c r="BP125" i="105"/>
  <c r="AV133" i="105"/>
  <c r="BA142" i="105"/>
  <c r="AC146" i="105"/>
  <c r="BB143" i="106"/>
  <c r="AZ147" i="106"/>
  <c r="BR137" i="107"/>
  <c r="BP138" i="107"/>
  <c r="AZ128" i="104"/>
  <c r="BD128" i="104" s="1"/>
  <c r="BA130" i="104"/>
  <c r="BA143" i="104"/>
  <c r="AY144" i="104"/>
  <c r="BA131" i="105"/>
  <c r="AZ129" i="106"/>
  <c r="AC138" i="106"/>
  <c r="BP147" i="106"/>
  <c r="BQ130" i="107"/>
  <c r="AW137" i="107"/>
  <c r="BV137" i="107"/>
  <c r="BV148" i="103"/>
  <c r="AC134" i="104"/>
  <c r="BT134" i="104"/>
  <c r="AC137" i="104"/>
  <c r="BV142" i="104"/>
  <c r="AZ144" i="104"/>
  <c r="BD144" i="104" s="1"/>
  <c r="AC125" i="105"/>
  <c r="H144" i="105"/>
  <c r="BB146" i="105"/>
  <c r="AC135" i="106"/>
  <c r="AC137" i="106"/>
  <c r="AY139" i="106"/>
  <c r="AC144" i="106"/>
  <c r="AY146" i="106"/>
  <c r="BP149" i="106"/>
  <c r="BS130" i="107"/>
  <c r="AZ135" i="107"/>
  <c r="BD135" i="107" s="1"/>
  <c r="AW145" i="107"/>
  <c r="AC130" i="104"/>
  <c r="BV134" i="104"/>
  <c r="AC143" i="104"/>
  <c r="BA146" i="104"/>
  <c r="AW125" i="105"/>
  <c r="AC126" i="105"/>
  <c r="AC129" i="105"/>
  <c r="AC131" i="105"/>
  <c r="AX132" i="105"/>
  <c r="AC137" i="105"/>
  <c r="AC139" i="105"/>
  <c r="AC149" i="105"/>
  <c r="BR129" i="106"/>
  <c r="AY142" i="106"/>
  <c r="BC142" i="106" s="1"/>
  <c r="AZ143" i="106"/>
  <c r="BS126" i="107"/>
  <c r="BT130" i="107"/>
  <c r="BA133" i="107"/>
  <c r="BQ137" i="107"/>
  <c r="J11" i="106"/>
  <c r="J103" i="64" s="1"/>
  <c r="I103" i="64" s="1"/>
  <c r="AX125" i="104"/>
  <c r="BU126" i="104"/>
  <c r="BA127" i="104"/>
  <c r="BU127" i="104"/>
  <c r="AW128" i="104"/>
  <c r="BQ128" i="104"/>
  <c r="AC129" i="104"/>
  <c r="AW134" i="104"/>
  <c r="AZ136" i="104"/>
  <c r="BD136" i="104" s="1"/>
  <c r="AZ138" i="104"/>
  <c r="BT138" i="104"/>
  <c r="BT139" i="104"/>
  <c r="AW140" i="104"/>
  <c r="BQ143" i="104"/>
  <c r="BQ147" i="104"/>
  <c r="AW148" i="104"/>
  <c r="AV125" i="105"/>
  <c r="AX128" i="105"/>
  <c r="BB131" i="105"/>
  <c r="BD131" i="105" s="1"/>
  <c r="AZ132" i="105"/>
  <c r="AW133" i="105"/>
  <c r="AV134" i="105"/>
  <c r="BB142" i="105"/>
  <c r="BD142" i="105" s="1"/>
  <c r="AZ143" i="105"/>
  <c r="BS143" i="105"/>
  <c r="BQ147" i="105"/>
  <c r="BU147" i="105"/>
  <c r="AV148" i="105"/>
  <c r="BR148" i="105"/>
  <c r="BT149" i="105"/>
  <c r="BV129" i="106"/>
  <c r="AZ131" i="106"/>
  <c r="AV133" i="106"/>
  <c r="BR133" i="106"/>
  <c r="BA137" i="106"/>
  <c r="BC137" i="106" s="1"/>
  <c r="AC139" i="106"/>
  <c r="AZ139" i="106"/>
  <c r="BU139" i="106"/>
  <c r="AW140" i="106"/>
  <c r="AC141" i="106"/>
  <c r="BB142" i="106"/>
  <c r="AW143" i="106"/>
  <c r="AC145" i="106"/>
  <c r="BA147" i="106"/>
  <c r="BT147" i="106"/>
  <c r="BP148" i="106"/>
  <c r="AC149" i="106"/>
  <c r="L91" i="107"/>
  <c r="L11" i="107" s="1"/>
  <c r="L104" i="64" s="1"/>
  <c r="K104" i="64" s="1"/>
  <c r="BS125" i="107"/>
  <c r="H126" i="107"/>
  <c r="AY126" i="107"/>
  <c r="AY127" i="107"/>
  <c r="BU128" i="107"/>
  <c r="AW129" i="107"/>
  <c r="BR129" i="107"/>
  <c r="AC131" i="107"/>
  <c r="BA131" i="107"/>
  <c r="AW133" i="107"/>
  <c r="BS134" i="107"/>
  <c r="AW135" i="107"/>
  <c r="AC137" i="107"/>
  <c r="AZ137" i="107"/>
  <c r="BS137" i="107"/>
  <c r="AZ139" i="107"/>
  <c r="AC141" i="107"/>
  <c r="AC143" i="107"/>
  <c r="AX144" i="107"/>
  <c r="BA145" i="107"/>
  <c r="AY147" i="107"/>
  <c r="BB125" i="104"/>
  <c r="BV126" i="104"/>
  <c r="AC128" i="104"/>
  <c r="AY128" i="104"/>
  <c r="BV130" i="104"/>
  <c r="BQ131" i="104"/>
  <c r="BU134" i="104"/>
  <c r="AW137" i="104"/>
  <c r="AC138" i="104"/>
  <c r="BA138" i="104"/>
  <c r="BU138" i="104"/>
  <c r="AX139" i="104"/>
  <c r="AV140" i="104"/>
  <c r="AY140" i="104"/>
  <c r="AC141" i="104"/>
  <c r="BU142" i="104"/>
  <c r="AY143" i="104"/>
  <c r="BS143" i="104"/>
  <c r="AC148" i="104"/>
  <c r="AY148" i="104"/>
  <c r="P105" i="105"/>
  <c r="L105" i="105"/>
  <c r="L12" i="105" s="1"/>
  <c r="L131" i="64" s="1"/>
  <c r="AY128" i="105"/>
  <c r="BB132" i="105"/>
  <c r="AC142" i="105"/>
  <c r="BT143" i="105"/>
  <c r="AC147" i="105"/>
  <c r="BR147" i="105"/>
  <c r="AC148" i="105"/>
  <c r="BQ149" i="105"/>
  <c r="BU149" i="105"/>
  <c r="BA127" i="106"/>
  <c r="AV129" i="106"/>
  <c r="BA131" i="106"/>
  <c r="BC131" i="106" s="1"/>
  <c r="AW133" i="106"/>
  <c r="BS133" i="106"/>
  <c r="BA138" i="106"/>
  <c r="AX140" i="106"/>
  <c r="AV146" i="106"/>
  <c r="AW147" i="106"/>
  <c r="BU147" i="106"/>
  <c r="BR148" i="106"/>
  <c r="AX125" i="107"/>
  <c r="BT125" i="107"/>
  <c r="AC127" i="107"/>
  <c r="AZ127" i="107"/>
  <c r="BD127" i="107" s="1"/>
  <c r="AY129" i="107"/>
  <c r="BP132" i="107"/>
  <c r="AZ133" i="107"/>
  <c r="BT134" i="107"/>
  <c r="AY135" i="107"/>
  <c r="AV137" i="107"/>
  <c r="AC139" i="107"/>
  <c r="BA139" i="107"/>
  <c r="BC139" i="107" s="1"/>
  <c r="AX140" i="107"/>
  <c r="AV145" i="107"/>
  <c r="BB145" i="107"/>
  <c r="AZ147" i="107"/>
  <c r="BD147" i="107" s="1"/>
  <c r="AX148" i="107"/>
  <c r="BA149" i="107"/>
  <c r="BP129" i="104"/>
  <c r="AC136" i="104"/>
  <c r="AV138" i="104"/>
  <c r="BV138" i="104"/>
  <c r="AC140" i="104"/>
  <c r="AZ140" i="104"/>
  <c r="BD140" i="104" s="1"/>
  <c r="BT143" i="104"/>
  <c r="AW144" i="104"/>
  <c r="T91" i="105"/>
  <c r="T11" i="105" s="1"/>
  <c r="T58" i="105" s="1"/>
  <c r="R123" i="105"/>
  <c r="BP126" i="105"/>
  <c r="AC134" i="105"/>
  <c r="AV142" i="105"/>
  <c r="BU143" i="105"/>
  <c r="AV144" i="105"/>
  <c r="AY147" i="105"/>
  <c r="BS147" i="105"/>
  <c r="AW129" i="106"/>
  <c r="BS129" i="106"/>
  <c r="BB131" i="106"/>
  <c r="AZ133" i="106"/>
  <c r="BU133" i="106"/>
  <c r="AW136" i="106"/>
  <c r="AW139" i="106"/>
  <c r="BR139" i="106"/>
  <c r="AZ140" i="106"/>
  <c r="AW142" i="106"/>
  <c r="AW146" i="106"/>
  <c r="AY147" i="106"/>
  <c r="BR147" i="106"/>
  <c r="BU125" i="107"/>
  <c r="BA127" i="107"/>
  <c r="BA129" i="107"/>
  <c r="AW131" i="107"/>
  <c r="BA141" i="107"/>
  <c r="AW143" i="107"/>
  <c r="AC126" i="104"/>
  <c r="BS126" i="104"/>
  <c r="AV128" i="104"/>
  <c r="AV134" i="104"/>
  <c r="BU143" i="104"/>
  <c r="AV148" i="104"/>
  <c r="BT147" i="105"/>
  <c r="BV133" i="106"/>
  <c r="BV125" i="107"/>
  <c r="AX126" i="107"/>
  <c r="AW127" i="107"/>
  <c r="AV129" i="107"/>
  <c r="AV131" i="107"/>
  <c r="AY131" i="107"/>
  <c r="BQ134" i="107"/>
  <c r="AC135" i="107"/>
  <c r="AZ143" i="107"/>
  <c r="BD143" i="107" s="1"/>
  <c r="AY145" i="107"/>
  <c r="BT146" i="107"/>
  <c r="AW147" i="107"/>
  <c r="AC149" i="107"/>
  <c r="AW139" i="103"/>
  <c r="BS145" i="103"/>
  <c r="AC147" i="103"/>
  <c r="AW127" i="103"/>
  <c r="BU141" i="103"/>
  <c r="L66" i="103"/>
  <c r="L10" i="103" s="1"/>
  <c r="L71" i="64" s="1"/>
  <c r="K71" i="64" s="1"/>
  <c r="K64" i="103" s="1"/>
  <c r="BV129" i="103"/>
  <c r="BB132" i="103"/>
  <c r="BA134" i="103"/>
  <c r="AZ135" i="103"/>
  <c r="BV135" i="103"/>
  <c r="AZ139" i="103"/>
  <c r="BA144" i="103"/>
  <c r="BT145" i="103"/>
  <c r="BT126" i="103"/>
  <c r="AZ133" i="103"/>
  <c r="BB135" i="103"/>
  <c r="AZ137" i="103"/>
  <c r="BT137" i="103"/>
  <c r="AW140" i="103"/>
  <c r="BT141" i="103"/>
  <c r="BU145" i="103"/>
  <c r="AV146" i="103"/>
  <c r="AV148" i="103"/>
  <c r="BS148" i="103"/>
  <c r="T105" i="103"/>
  <c r="AX134" i="103"/>
  <c r="BU137" i="103"/>
  <c r="AX138" i="103"/>
  <c r="BB140" i="103"/>
  <c r="BQ145" i="103"/>
  <c r="AW146" i="103"/>
  <c r="AW148" i="103"/>
  <c r="BU148" i="103"/>
  <c r="P105" i="103"/>
  <c r="BQ126" i="103"/>
  <c r="BU129" i="103"/>
  <c r="AX130" i="103"/>
  <c r="BR137" i="103"/>
  <c r="BV137" i="103"/>
  <c r="BR141" i="103"/>
  <c r="AZ148" i="103"/>
  <c r="J71" i="101"/>
  <c r="AC131" i="98"/>
  <c r="AC132" i="98"/>
  <c r="BP142" i="98"/>
  <c r="T66" i="98"/>
  <c r="T10" i="98" s="1"/>
  <c r="T57" i="98" s="1"/>
  <c r="J105" i="98"/>
  <c r="P130" i="98"/>
  <c r="BL134" i="98"/>
  <c r="G149" i="98"/>
  <c r="BJ149" i="98" s="1"/>
  <c r="T71" i="101"/>
  <c r="P71" i="101"/>
  <c r="L17" i="2"/>
  <c r="P113" i="99"/>
  <c r="T69" i="101"/>
  <c r="L91" i="103"/>
  <c r="L11" i="103" s="1"/>
  <c r="L100" i="64" s="1"/>
  <c r="AY125" i="106"/>
  <c r="AV125" i="106"/>
  <c r="AZ125" i="106"/>
  <c r="AW125" i="106"/>
  <c r="L105" i="103"/>
  <c r="L12" i="103" s="1"/>
  <c r="L129" i="64" s="1"/>
  <c r="K129" i="64" s="1"/>
  <c r="AX126" i="104"/>
  <c r="AW126" i="104"/>
  <c r="AV126" i="104"/>
  <c r="BB126" i="104"/>
  <c r="AY142" i="104"/>
  <c r="BA142" i="104"/>
  <c r="AZ142" i="104"/>
  <c r="AW142" i="104"/>
  <c r="AV142" i="104"/>
  <c r="BP133" i="105"/>
  <c r="AZ138" i="105"/>
  <c r="BB138" i="105"/>
  <c r="BA138" i="105"/>
  <c r="AV138" i="105"/>
  <c r="AX135" i="106"/>
  <c r="AZ135" i="106"/>
  <c r="AW135" i="106"/>
  <c r="AV135" i="106"/>
  <c r="BA135" i="106"/>
  <c r="BP143" i="106"/>
  <c r="BU143" i="106"/>
  <c r="BT143" i="106"/>
  <c r="BS143" i="106"/>
  <c r="BR143" i="106"/>
  <c r="BP141" i="107"/>
  <c r="BU141" i="107"/>
  <c r="BS141" i="107"/>
  <c r="BR141" i="107"/>
  <c r="BQ141" i="107"/>
  <c r="BV141" i="107"/>
  <c r="AC148" i="107"/>
  <c r="BT133" i="103"/>
  <c r="BR133" i="103"/>
  <c r="BQ133" i="103"/>
  <c r="N123" i="104"/>
  <c r="AY130" i="104"/>
  <c r="AZ130" i="104"/>
  <c r="BD130" i="104" s="1"/>
  <c r="AW130" i="104"/>
  <c r="AV130" i="104"/>
  <c r="J105" i="105"/>
  <c r="BF123" i="103"/>
  <c r="BV133" i="103"/>
  <c r="BA129" i="103"/>
  <c r="BV134" i="103"/>
  <c r="BT134" i="103"/>
  <c r="BQ134" i="103"/>
  <c r="BA136" i="103"/>
  <c r="AW136" i="103"/>
  <c r="BA142" i="103"/>
  <c r="AZ142" i="103"/>
  <c r="AZ126" i="104"/>
  <c r="BU129" i="104"/>
  <c r="BT129" i="104"/>
  <c r="AY136" i="104"/>
  <c r="AC139" i="104"/>
  <c r="BQ140" i="104"/>
  <c r="BR140" i="104"/>
  <c r="AW129" i="105"/>
  <c r="AV129" i="105"/>
  <c r="AZ129" i="105"/>
  <c r="AX143" i="105"/>
  <c r="BB143" i="105"/>
  <c r="AY143" i="105"/>
  <c r="BC143" i="105" s="1"/>
  <c r="AW143" i="105"/>
  <c r="L105" i="106"/>
  <c r="L12" i="106" s="1"/>
  <c r="L132" i="64" s="1"/>
  <c r="K132" i="64" s="1"/>
  <c r="BA131" i="103"/>
  <c r="AW131" i="103"/>
  <c r="BB145" i="103"/>
  <c r="BA145" i="103"/>
  <c r="AY145" i="103"/>
  <c r="BU127" i="105"/>
  <c r="BT127" i="105"/>
  <c r="BS127" i="105"/>
  <c r="AX135" i="105"/>
  <c r="AZ135" i="105"/>
  <c r="AY135" i="105"/>
  <c r="AW135" i="105"/>
  <c r="BV139" i="105"/>
  <c r="BU139" i="105"/>
  <c r="BT139" i="105"/>
  <c r="BS139" i="105"/>
  <c r="H148" i="107"/>
  <c r="BP148" i="107"/>
  <c r="BA128" i="103"/>
  <c r="BB128" i="103"/>
  <c r="AW128" i="103"/>
  <c r="P91" i="105"/>
  <c r="P11" i="105" s="1"/>
  <c r="O11" i="105" s="1"/>
  <c r="BV142" i="107"/>
  <c r="BT142" i="107"/>
  <c r="BP142" i="107"/>
  <c r="BS142" i="107"/>
  <c r="BQ142" i="107"/>
  <c r="P91" i="103"/>
  <c r="P12" i="103" s="1"/>
  <c r="O12" i="103" s="1"/>
  <c r="BR139" i="105"/>
  <c r="H148" i="105"/>
  <c r="T105" i="105"/>
  <c r="BV127" i="105"/>
  <c r="BB132" i="106"/>
  <c r="AX132" i="106"/>
  <c r="AW132" i="106"/>
  <c r="BQ143" i="106"/>
  <c r="P123" i="103"/>
  <c r="AX133" i="103"/>
  <c r="BU133" i="103"/>
  <c r="BQ144" i="103"/>
  <c r="BV144" i="103"/>
  <c r="BU144" i="103"/>
  <c r="BV131" i="104"/>
  <c r="BU131" i="104"/>
  <c r="BT131" i="104"/>
  <c r="AC132" i="104"/>
  <c r="L123" i="104"/>
  <c r="BV147" i="104"/>
  <c r="BT147" i="104"/>
  <c r="BR147" i="104"/>
  <c r="BB149" i="104"/>
  <c r="AW149" i="104"/>
  <c r="AX127" i="105"/>
  <c r="BA127" i="105"/>
  <c r="AZ127" i="105"/>
  <c r="AY127" i="105"/>
  <c r="BB127" i="105"/>
  <c r="AW127" i="105"/>
  <c r="BA135" i="105"/>
  <c r="BR145" i="105"/>
  <c r="BV145" i="105"/>
  <c r="BU145" i="105"/>
  <c r="BT145" i="105"/>
  <c r="BP147" i="105"/>
  <c r="H147" i="105"/>
  <c r="BA125" i="106"/>
  <c r="AC127" i="106"/>
  <c r="AC129" i="106"/>
  <c r="BR130" i="106"/>
  <c r="BV130" i="106"/>
  <c r="BU130" i="106"/>
  <c r="BT130" i="106"/>
  <c r="BS130" i="106"/>
  <c r="AV143" i="106"/>
  <c r="H143" i="106"/>
  <c r="AC133" i="107"/>
  <c r="BV138" i="107"/>
  <c r="BT138" i="107"/>
  <c r="BS138" i="107"/>
  <c r="BQ138" i="107"/>
  <c r="AX141" i="107"/>
  <c r="AY141" i="107"/>
  <c r="AW141" i="107"/>
  <c r="AV141" i="107"/>
  <c r="AZ141" i="107"/>
  <c r="BD141" i="107" s="1"/>
  <c r="BV149" i="103"/>
  <c r="BU149" i="103"/>
  <c r="BT149" i="103"/>
  <c r="AX147" i="104"/>
  <c r="BB147" i="104"/>
  <c r="BA147" i="104"/>
  <c r="AY147" i="104"/>
  <c r="BR126" i="105"/>
  <c r="BV126" i="105"/>
  <c r="BU126" i="105"/>
  <c r="BT126" i="105"/>
  <c r="BS126" i="105"/>
  <c r="BS149" i="103"/>
  <c r="BT145" i="106"/>
  <c r="BV145" i="106"/>
  <c r="BU145" i="106"/>
  <c r="BQ145" i="106"/>
  <c r="AW144" i="103"/>
  <c r="L66" i="104"/>
  <c r="L10" i="104" s="1"/>
  <c r="K10" i="104" s="1"/>
  <c r="AX129" i="104"/>
  <c r="BV135" i="104"/>
  <c r="BT135" i="104"/>
  <c r="BS135" i="104"/>
  <c r="BR135" i="104"/>
  <c r="BQ135" i="104"/>
  <c r="AV136" i="104"/>
  <c r="BB142" i="104"/>
  <c r="BQ146" i="104"/>
  <c r="BU146" i="104"/>
  <c r="BS146" i="104"/>
  <c r="BV146" i="104"/>
  <c r="BT146" i="104"/>
  <c r="BR146" i="104"/>
  <c r="BB135" i="105"/>
  <c r="BQ125" i="106"/>
  <c r="BV125" i="106"/>
  <c r="BU125" i="106"/>
  <c r="BS125" i="106"/>
  <c r="BR125" i="106"/>
  <c r="BV126" i="106"/>
  <c r="BU126" i="106"/>
  <c r="BT126" i="106"/>
  <c r="BV125" i="103"/>
  <c r="BU125" i="103"/>
  <c r="BT125" i="103"/>
  <c r="BR125" i="103"/>
  <c r="BQ125" i="103"/>
  <c r="N123" i="107"/>
  <c r="BA135" i="103"/>
  <c r="BB132" i="104"/>
  <c r="AZ132" i="104"/>
  <c r="AY132" i="104"/>
  <c r="AW132" i="104"/>
  <c r="BR127" i="105"/>
  <c r="AZ136" i="105"/>
  <c r="AW136" i="105"/>
  <c r="AY136" i="105"/>
  <c r="BV130" i="103"/>
  <c r="BT130" i="103"/>
  <c r="BQ130" i="103"/>
  <c r="AZ131" i="103"/>
  <c r="AZ129" i="103"/>
  <c r="BB131" i="103"/>
  <c r="AW135" i="103"/>
  <c r="P91" i="104"/>
  <c r="P11" i="104" s="1"/>
  <c r="O11" i="104" s="1"/>
  <c r="J105" i="104"/>
  <c r="BU125" i="104"/>
  <c r="BT125" i="104"/>
  <c r="BP125" i="104"/>
  <c r="AY126" i="104"/>
  <c r="BC126" i="104" s="1"/>
  <c r="BV127" i="104"/>
  <c r="BS127" i="104"/>
  <c r="BR127" i="104"/>
  <c r="BQ127" i="104"/>
  <c r="BP127" i="104"/>
  <c r="BB129" i="104"/>
  <c r="BR131" i="104"/>
  <c r="BF123" i="104"/>
  <c r="BU135" i="104"/>
  <c r="AW136" i="104"/>
  <c r="AY138" i="104"/>
  <c r="BB138" i="104"/>
  <c r="BT141" i="104"/>
  <c r="BP141" i="104"/>
  <c r="AY146" i="104"/>
  <c r="AW146" i="104"/>
  <c r="AV146" i="104"/>
  <c r="BS147" i="104"/>
  <c r="BP135" i="105"/>
  <c r="BU135" i="105"/>
  <c r="BT135" i="105"/>
  <c r="BS135" i="105"/>
  <c r="BV135" i="105"/>
  <c r="BR135" i="105"/>
  <c r="BS145" i="105"/>
  <c r="BQ126" i="106"/>
  <c r="AC128" i="106"/>
  <c r="AC132" i="106"/>
  <c r="BB135" i="106"/>
  <c r="AC136" i="106"/>
  <c r="AC126" i="107"/>
  <c r="AC129" i="107"/>
  <c r="R123" i="103"/>
  <c r="BA128" i="104"/>
  <c r="AZ134" i="104"/>
  <c r="BV139" i="104"/>
  <c r="BP139" i="104"/>
  <c r="L123" i="105"/>
  <c r="BT128" i="105"/>
  <c r="BR128" i="105"/>
  <c r="BR134" i="105"/>
  <c r="BV134" i="105"/>
  <c r="AV135" i="105"/>
  <c r="AX139" i="105"/>
  <c r="BA139" i="105"/>
  <c r="AZ139" i="105"/>
  <c r="BD139" i="105" s="1"/>
  <c r="AY139" i="105"/>
  <c r="AW139" i="105"/>
  <c r="BB126" i="106"/>
  <c r="AY126" i="106"/>
  <c r="BC126" i="106" s="1"/>
  <c r="AX126" i="106"/>
  <c r="BP132" i="106"/>
  <c r="BR134" i="106"/>
  <c r="BV134" i="106"/>
  <c r="BU134" i="106"/>
  <c r="O12" i="107"/>
  <c r="BB130" i="107"/>
  <c r="BA130" i="107"/>
  <c r="AC140" i="107"/>
  <c r="BA147" i="107"/>
  <c r="T91" i="103"/>
  <c r="T11" i="103" s="1"/>
  <c r="T58" i="103" s="1"/>
  <c r="BB139" i="103"/>
  <c r="AW132" i="103"/>
  <c r="BA137" i="103"/>
  <c r="AZ141" i="103"/>
  <c r="AY146" i="103"/>
  <c r="BA148" i="103"/>
  <c r="BC148" i="103" s="1"/>
  <c r="T105" i="104"/>
  <c r="BR130" i="104"/>
  <c r="AC131" i="104"/>
  <c r="BA134" i="104"/>
  <c r="BC134" i="104" s="1"/>
  <c r="BQ139" i="104"/>
  <c r="AC145" i="104"/>
  <c r="AZ148" i="104"/>
  <c r="BD148" i="104" s="1"/>
  <c r="BP128" i="105"/>
  <c r="AX131" i="105"/>
  <c r="AY131" i="105"/>
  <c r="AW131" i="105"/>
  <c r="AV131" i="105"/>
  <c r="BP134" i="105"/>
  <c r="H135" i="105"/>
  <c r="BB145" i="105"/>
  <c r="AY145" i="105"/>
  <c r="AX145" i="105"/>
  <c r="AX131" i="106"/>
  <c r="AW131" i="106"/>
  <c r="AV131" i="106"/>
  <c r="BQ134" i="106"/>
  <c r="BQ136" i="106"/>
  <c r="AZ138" i="106"/>
  <c r="BD138" i="106" s="1"/>
  <c r="AY138" i="106"/>
  <c r="AW138" i="106"/>
  <c r="BT149" i="106"/>
  <c r="BV149" i="106"/>
  <c r="BB128" i="107"/>
  <c r="AX128" i="107"/>
  <c r="AW128" i="107"/>
  <c r="BP133" i="107"/>
  <c r="BV133" i="107"/>
  <c r="BU133" i="107"/>
  <c r="BS133" i="107"/>
  <c r="BR133" i="107"/>
  <c r="AX137" i="107"/>
  <c r="BA137" i="107"/>
  <c r="BC137" i="107" s="1"/>
  <c r="BP145" i="107"/>
  <c r="BV145" i="107"/>
  <c r="BU145" i="107"/>
  <c r="AZ127" i="103"/>
  <c r="BD127" i="103" s="1"/>
  <c r="J123" i="103"/>
  <c r="J13" i="103" s="1"/>
  <c r="BA141" i="103"/>
  <c r="AZ146" i="103"/>
  <c r="BD146" i="103" s="1"/>
  <c r="P105" i="104"/>
  <c r="BS130" i="104"/>
  <c r="BB134" i="104"/>
  <c r="BR139" i="104"/>
  <c r="BQ128" i="105"/>
  <c r="BR130" i="105"/>
  <c r="BV130" i="105"/>
  <c r="BP131" i="105"/>
  <c r="BS131" i="105"/>
  <c r="BR131" i="105"/>
  <c r="BQ131" i="105"/>
  <c r="BS134" i="105"/>
  <c r="BR138" i="105"/>
  <c r="BV138" i="105"/>
  <c r="BU138" i="105"/>
  <c r="BR142" i="105"/>
  <c r="BU142" i="105"/>
  <c r="BT142" i="105"/>
  <c r="BS142" i="105"/>
  <c r="BP142" i="105"/>
  <c r="J123" i="106"/>
  <c r="J13" i="106" s="1"/>
  <c r="AX127" i="106"/>
  <c r="AZ127" i="106"/>
  <c r="BD127" i="106" s="1"/>
  <c r="AY127" i="106"/>
  <c r="AW127" i="106"/>
  <c r="AV127" i="106"/>
  <c r="BS134" i="106"/>
  <c r="BS136" i="106"/>
  <c r="BP129" i="107"/>
  <c r="BV129" i="107"/>
  <c r="BU129" i="107"/>
  <c r="BQ133" i="107"/>
  <c r="AX136" i="107"/>
  <c r="AW136" i="107"/>
  <c r="BB139" i="107"/>
  <c r="AW139" i="107"/>
  <c r="BQ145" i="107"/>
  <c r="R91" i="103"/>
  <c r="R11" i="103" s="1"/>
  <c r="R58" i="103" s="1"/>
  <c r="BR129" i="103"/>
  <c r="BQ138" i="103"/>
  <c r="BA146" i="103"/>
  <c r="BR148" i="103"/>
  <c r="AC125" i="104"/>
  <c r="BR126" i="104"/>
  <c r="AC127" i="104"/>
  <c r="BU130" i="104"/>
  <c r="BR138" i="104"/>
  <c r="BS139" i="104"/>
  <c r="BP130" i="105"/>
  <c r="BT131" i="105"/>
  <c r="BT134" i="105"/>
  <c r="BV137" i="105"/>
  <c r="BU137" i="105"/>
  <c r="BP137" i="105"/>
  <c r="BP138" i="105"/>
  <c r="BV142" i="105"/>
  <c r="AY146" i="105"/>
  <c r="BC146" i="105" s="1"/>
  <c r="AZ146" i="105"/>
  <c r="AW146" i="105"/>
  <c r="AV146" i="105"/>
  <c r="P123" i="106"/>
  <c r="AC130" i="106"/>
  <c r="BT134" i="106"/>
  <c r="BU136" i="106"/>
  <c r="AZ142" i="106"/>
  <c r="AV142" i="106"/>
  <c r="AX145" i="106"/>
  <c r="AV145" i="106"/>
  <c r="AC148" i="106"/>
  <c r="BQ149" i="106"/>
  <c r="BQ129" i="107"/>
  <c r="AV139" i="107"/>
  <c r="BR145" i="107"/>
  <c r="AY149" i="107"/>
  <c r="AZ149" i="107"/>
  <c r="BD149" i="107" s="1"/>
  <c r="AV149" i="107"/>
  <c r="BQ149" i="107"/>
  <c r="BU149" i="107"/>
  <c r="BT149" i="107"/>
  <c r="BS149" i="107"/>
  <c r="BR149" i="107"/>
  <c r="AV143" i="105"/>
  <c r="AC145" i="105"/>
  <c r="BA133" i="106"/>
  <c r="BC133" i="106" s="1"/>
  <c r="BB147" i="106"/>
  <c r="AC128" i="107"/>
  <c r="AC136" i="107"/>
  <c r="AV147" i="107"/>
  <c r="BA134" i="105"/>
  <c r="AC136" i="105"/>
  <c r="H143" i="105"/>
  <c r="AZ147" i="105"/>
  <c r="BD147" i="105" s="1"/>
  <c r="AW148" i="105"/>
  <c r="J105" i="106"/>
  <c r="AC125" i="106"/>
  <c r="BA129" i="106"/>
  <c r="BC129" i="106" s="1"/>
  <c r="T123" i="106"/>
  <c r="AZ136" i="106"/>
  <c r="BD136" i="106" s="1"/>
  <c r="BA139" i="106"/>
  <c r="AY143" i="106"/>
  <c r="BA146" i="106"/>
  <c r="AV147" i="106"/>
  <c r="R123" i="106"/>
  <c r="BP125" i="107"/>
  <c r="R123" i="107"/>
  <c r="BR127" i="107"/>
  <c r="AZ129" i="107"/>
  <c r="AZ131" i="107"/>
  <c r="BD131" i="107" s="1"/>
  <c r="AV133" i="107"/>
  <c r="BA135" i="107"/>
  <c r="BP137" i="107"/>
  <c r="AY143" i="107"/>
  <c r="AZ145" i="107"/>
  <c r="BP146" i="107"/>
  <c r="J91" i="105"/>
  <c r="J12" i="105" s="1"/>
  <c r="J131" i="64" s="1"/>
  <c r="AC130" i="105"/>
  <c r="BB134" i="105"/>
  <c r="BD134" i="105" s="1"/>
  <c r="BA136" i="106"/>
  <c r="BB139" i="106"/>
  <c r="BB146" i="106"/>
  <c r="BD146" i="106" s="1"/>
  <c r="BQ125" i="107"/>
  <c r="BQ146" i="107"/>
  <c r="BR143" i="104"/>
  <c r="AC144" i="104"/>
  <c r="J66" i="105"/>
  <c r="J10" i="105" s="1"/>
  <c r="J73" i="64" s="1"/>
  <c r="I73" i="64" s="1"/>
  <c r="L91" i="105"/>
  <c r="L11" i="105" s="1"/>
  <c r="L102" i="64" s="1"/>
  <c r="AC132" i="105"/>
  <c r="AC144" i="105"/>
  <c r="T105" i="106"/>
  <c r="AC133" i="106"/>
  <c r="BP136" i="106"/>
  <c r="BQ141" i="106"/>
  <c r="BA143" i="106"/>
  <c r="AC147" i="106"/>
  <c r="BQ147" i="106"/>
  <c r="J105" i="107"/>
  <c r="BQ126" i="107"/>
  <c r="BP130" i="107"/>
  <c r="H131" i="107"/>
  <c r="AY133" i="107"/>
  <c r="BA143" i="107"/>
  <c r="AC144" i="107"/>
  <c r="BS146" i="107"/>
  <c r="L69" i="101"/>
  <c r="P69" i="101"/>
  <c r="J91" i="104"/>
  <c r="J12" i="104" s="1"/>
  <c r="J130" i="64" s="1"/>
  <c r="I130" i="64" s="1"/>
  <c r="J91" i="107"/>
  <c r="J12" i="107" s="1"/>
  <c r="J59" i="107" s="1"/>
  <c r="R91" i="106"/>
  <c r="R11" i="106" s="1"/>
  <c r="R58" i="106" s="1"/>
  <c r="AD21" i="2"/>
  <c r="P70" i="101"/>
  <c r="T70" i="101"/>
  <c r="J70" i="101"/>
  <c r="N132" i="98"/>
  <c r="R125" i="98"/>
  <c r="BK148" i="98"/>
  <c r="G148" i="98"/>
  <c r="BJ148" i="98" s="1"/>
  <c r="J7" i="98"/>
  <c r="I56" i="64" s="1"/>
  <c r="R128" i="98"/>
  <c r="T130" i="98"/>
  <c r="T138" i="98"/>
  <c r="AC139" i="98"/>
  <c r="J149" i="98"/>
  <c r="R129" i="98"/>
  <c r="BO135" i="98"/>
  <c r="AC148" i="98"/>
  <c r="P149" i="98"/>
  <c r="AQ128" i="98"/>
  <c r="AT128" i="98"/>
  <c r="J135" i="98"/>
  <c r="BP148" i="98"/>
  <c r="AC125" i="98"/>
  <c r="J128" i="98"/>
  <c r="BK135" i="98"/>
  <c r="BN137" i="98"/>
  <c r="N148" i="98"/>
  <c r="G135" i="98"/>
  <c r="BJ135" i="98" s="1"/>
  <c r="N128" i="98"/>
  <c r="BL135" i="98"/>
  <c r="T148" i="98"/>
  <c r="O106" i="101"/>
  <c r="AR136" i="98"/>
  <c r="J204" i="64"/>
  <c r="G136" i="98"/>
  <c r="BA136" i="98" s="1"/>
  <c r="G144" i="98"/>
  <c r="P125" i="98"/>
  <c r="P128" i="98"/>
  <c r="BL128" i="98"/>
  <c r="T135" i="98"/>
  <c r="J136" i="98"/>
  <c r="AC141" i="98"/>
  <c r="J144" i="98"/>
  <c r="L146" i="98"/>
  <c r="N144" i="98"/>
  <c r="BO127" i="98"/>
  <c r="BP128" i="98"/>
  <c r="J91" i="98"/>
  <c r="J12" i="98" s="1"/>
  <c r="J117" i="64" s="1"/>
  <c r="BP127" i="98"/>
  <c r="AC135" i="98"/>
  <c r="P136" i="98"/>
  <c r="BM136" i="98"/>
  <c r="J138" i="98"/>
  <c r="BL142" i="98"/>
  <c r="BM143" i="98"/>
  <c r="R144" i="98"/>
  <c r="AC146" i="98"/>
  <c r="L136" i="98"/>
  <c r="AR129" i="98"/>
  <c r="N136" i="98"/>
  <c r="J129" i="98"/>
  <c r="R136" i="98"/>
  <c r="L138" i="98"/>
  <c r="BM142" i="98"/>
  <c r="BO143" i="98"/>
  <c r="AS146" i="98"/>
  <c r="AC130" i="98"/>
  <c r="BL136" i="98"/>
  <c r="BK142" i="98"/>
  <c r="BK143" i="98"/>
  <c r="G128" i="98"/>
  <c r="AP128" i="98" s="1"/>
  <c r="N129" i="98"/>
  <c r="L130" i="98"/>
  <c r="P132" i="98"/>
  <c r="BN142" i="98"/>
  <c r="BP143" i="98"/>
  <c r="AC144" i="98"/>
  <c r="K106" i="101"/>
  <c r="L106" i="101" s="1"/>
  <c r="AV128" i="98"/>
  <c r="AR128" i="98"/>
  <c r="AU146" i="98"/>
  <c r="AS128" i="98"/>
  <c r="AW128" i="98" s="1"/>
  <c r="AS129" i="98"/>
  <c r="AW129" i="98" s="1"/>
  <c r="AQ136" i="98"/>
  <c r="AT149" i="98"/>
  <c r="AX149" i="98" s="1"/>
  <c r="AU149" i="98"/>
  <c r="AU136" i="98"/>
  <c r="AV136" i="98"/>
  <c r="AX136" i="98" s="1"/>
  <c r="AS136" i="98"/>
  <c r="O5" i="105"/>
  <c r="P53" i="105" s="1"/>
  <c r="I5" i="103"/>
  <c r="J53" i="103" s="1"/>
  <c r="J55" i="103" s="1"/>
  <c r="L68" i="99"/>
  <c r="AQ149" i="98"/>
  <c r="AA145" i="99"/>
  <c r="AR146" i="98"/>
  <c r="AR149" i="98"/>
  <c r="AA146" i="99"/>
  <c r="B111" i="100"/>
  <c r="T26" i="3" s="1"/>
  <c r="AQ130" i="98"/>
  <c r="AZ133" i="99"/>
  <c r="AT146" i="98"/>
  <c r="AX146" i="98" s="1"/>
  <c r="AS149" i="98"/>
  <c r="L96" i="99"/>
  <c r="AZ142" i="99"/>
  <c r="BF142" i="99" s="1"/>
  <c r="K96" i="100"/>
  <c r="K96" i="101" s="1"/>
  <c r="F139" i="99"/>
  <c r="R139" i="99" s="1"/>
  <c r="F141" i="99"/>
  <c r="L141" i="99" s="1"/>
  <c r="AH6" i="82"/>
  <c r="O5" i="103"/>
  <c r="P53" i="103" s="1"/>
  <c r="K106" i="99"/>
  <c r="L106" i="99" s="1"/>
  <c r="BN145" i="99"/>
  <c r="E144" i="100"/>
  <c r="E144" i="101" s="1"/>
  <c r="AX32" i="82" s="1"/>
  <c r="AU125" i="98"/>
  <c r="AQ146" i="98"/>
  <c r="F138" i="99"/>
  <c r="P138" i="99" s="1"/>
  <c r="B108" i="100"/>
  <c r="AZ137" i="100"/>
  <c r="S5" i="82"/>
  <c r="Z8" i="4"/>
  <c r="AV125" i="98"/>
  <c r="AX125" i="98" s="1"/>
  <c r="AR130" i="98"/>
  <c r="AS130" i="98"/>
  <c r="L73" i="99"/>
  <c r="J93" i="99"/>
  <c r="J98" i="99"/>
  <c r="L107" i="99"/>
  <c r="BO146" i="99"/>
  <c r="AA148" i="99"/>
  <c r="D139" i="100"/>
  <c r="F139" i="100" s="1"/>
  <c r="AZ144" i="100"/>
  <c r="S6" i="82"/>
  <c r="J8" i="4"/>
  <c r="S5" i="103"/>
  <c r="T53" i="103" s="1"/>
  <c r="L111" i="99"/>
  <c r="AQ125" i="98"/>
  <c r="J72" i="99"/>
  <c r="P111" i="99"/>
  <c r="BM133" i="99"/>
  <c r="AR125" i="98"/>
  <c r="AV130" i="98"/>
  <c r="AX130" i="98" s="1"/>
  <c r="L113" i="99"/>
  <c r="AZ129" i="99"/>
  <c r="BG129" i="99" s="1"/>
  <c r="AB131" i="99"/>
  <c r="AZ132" i="99"/>
  <c r="BF132" i="99" s="1"/>
  <c r="BD149" i="99"/>
  <c r="AH5" i="82"/>
  <c r="T10" i="103"/>
  <c r="T57" i="103" s="1"/>
  <c r="AU130" i="98"/>
  <c r="F145" i="99"/>
  <c r="R145" i="99" s="1"/>
  <c r="P72" i="99"/>
  <c r="BE129" i="99"/>
  <c r="BE143" i="99"/>
  <c r="B83" i="100"/>
  <c r="B114" i="100"/>
  <c r="AF14" i="82"/>
  <c r="B137" i="100"/>
  <c r="AZ144" i="99"/>
  <c r="BD144" i="99" s="1"/>
  <c r="E130" i="100"/>
  <c r="AI18" i="82" s="1"/>
  <c r="AS125" i="98"/>
  <c r="J95" i="99"/>
  <c r="T100" i="99"/>
  <c r="B132" i="100"/>
  <c r="R20" i="82"/>
  <c r="C132" i="100"/>
  <c r="F21" i="82"/>
  <c r="H21" i="82" s="1"/>
  <c r="AQ133" i="98" s="1"/>
  <c r="R133" i="98"/>
  <c r="P133" i="98"/>
  <c r="J133" i="98"/>
  <c r="G133" i="98"/>
  <c r="P82" i="99"/>
  <c r="K19" i="3"/>
  <c r="B100" i="100"/>
  <c r="Q28" i="82"/>
  <c r="B140" i="100"/>
  <c r="Q140" i="100"/>
  <c r="Q140" i="101" s="1"/>
  <c r="AB140" i="101" s="1"/>
  <c r="AB140" i="99"/>
  <c r="Q103" i="105"/>
  <c r="Q89" i="105"/>
  <c r="BN131" i="98"/>
  <c r="BO131" i="98"/>
  <c r="BP131" i="98"/>
  <c r="BL131" i="98"/>
  <c r="BK131" i="98"/>
  <c r="L133" i="98"/>
  <c r="F29" i="82"/>
  <c r="H29" i="82" s="1"/>
  <c r="AR141" i="98" s="1"/>
  <c r="R141" i="98"/>
  <c r="G141" i="98"/>
  <c r="BJ141" i="98" s="1"/>
  <c r="P141" i="98"/>
  <c r="J141" i="98"/>
  <c r="T13" i="82"/>
  <c r="F125" i="99"/>
  <c r="P125" i="99" s="1"/>
  <c r="AZ134" i="99"/>
  <c r="BC134" i="99" s="1"/>
  <c r="F33" i="82"/>
  <c r="H33" i="82" s="1"/>
  <c r="AT145" i="98" s="1"/>
  <c r="R145" i="98"/>
  <c r="P145" i="98"/>
  <c r="L145" i="98"/>
  <c r="J145" i="98"/>
  <c r="BM125" i="98"/>
  <c r="BL125" i="98"/>
  <c r="T131" i="98"/>
  <c r="N131" i="98"/>
  <c r="L131" i="98"/>
  <c r="BM141" i="98"/>
  <c r="BL141" i="98"/>
  <c r="L91" i="98"/>
  <c r="L11" i="98" s="1"/>
  <c r="L88" i="64" s="1"/>
  <c r="R131" i="98"/>
  <c r="BN147" i="98"/>
  <c r="BP147" i="98"/>
  <c r="BL147" i="98"/>
  <c r="BK147" i="98"/>
  <c r="C4" i="100"/>
  <c r="O5" i="100" s="1"/>
  <c r="P53" i="100" s="1"/>
  <c r="G5" i="99"/>
  <c r="H53" i="99" s="1"/>
  <c r="Q5" i="99"/>
  <c r="R53" i="99" s="1"/>
  <c r="R55" i="99" s="1"/>
  <c r="O5" i="99"/>
  <c r="P53" i="99" s="1"/>
  <c r="M5" i="99"/>
  <c r="N53" i="99" s="1"/>
  <c r="F79" i="100"/>
  <c r="U30" i="2" s="1"/>
  <c r="K97" i="100"/>
  <c r="K97" i="101" s="1"/>
  <c r="L97" i="99"/>
  <c r="T147" i="98"/>
  <c r="N147" i="98"/>
  <c r="L147" i="98"/>
  <c r="AD7" i="2"/>
  <c r="U7" i="2"/>
  <c r="L7" i="2"/>
  <c r="T23" i="82"/>
  <c r="E135" i="100"/>
  <c r="E135" i="101" s="1"/>
  <c r="AX23" i="82" s="1"/>
  <c r="S30" i="82"/>
  <c r="BI142" i="99"/>
  <c r="BO142" i="99" s="1"/>
  <c r="D142" i="100"/>
  <c r="AH30" i="82" s="1"/>
  <c r="AA147" i="99"/>
  <c r="M147" i="100"/>
  <c r="M147" i="101" s="1"/>
  <c r="AA147" i="101" s="1"/>
  <c r="AQ129" i="98"/>
  <c r="AV129" i="98"/>
  <c r="AT129" i="98"/>
  <c r="F76" i="100"/>
  <c r="J76" i="100" s="1"/>
  <c r="L76" i="99"/>
  <c r="AA127" i="99"/>
  <c r="M127" i="100"/>
  <c r="M127" i="101" s="1"/>
  <c r="AA127" i="101" s="1"/>
  <c r="BI134" i="99"/>
  <c r="BN134" i="99" s="1"/>
  <c r="F134" i="99"/>
  <c r="R134" i="99" s="1"/>
  <c r="AZ148" i="100"/>
  <c r="BF148" i="99"/>
  <c r="AZ148" i="99"/>
  <c r="BE148" i="99" s="1"/>
  <c r="T85" i="99"/>
  <c r="F85" i="100"/>
  <c r="P85" i="100" s="1"/>
  <c r="O94" i="100"/>
  <c r="O94" i="101" s="1"/>
  <c r="P94" i="99"/>
  <c r="BP126" i="98"/>
  <c r="BO126" i="98"/>
  <c r="BM126" i="98"/>
  <c r="BN126" i="98"/>
  <c r="BK126" i="98"/>
  <c r="BN139" i="98"/>
  <c r="BO139" i="98"/>
  <c r="BP139" i="98"/>
  <c r="BK139" i="98"/>
  <c r="BL139" i="98"/>
  <c r="K77" i="101"/>
  <c r="K81" i="100"/>
  <c r="K81" i="101" s="1"/>
  <c r="R91" i="98"/>
  <c r="R12" i="98" s="1"/>
  <c r="Q12" i="98" s="1"/>
  <c r="BL126" i="98"/>
  <c r="F25" i="82"/>
  <c r="H25" i="82" s="1"/>
  <c r="AT137" i="98" s="1"/>
  <c r="R137" i="98"/>
  <c r="P137" i="98"/>
  <c r="N137" i="98"/>
  <c r="J137" i="98"/>
  <c r="I5" i="99"/>
  <c r="J53" i="99" s="1"/>
  <c r="J55" i="99" s="1"/>
  <c r="K31" i="2"/>
  <c r="B80" i="100"/>
  <c r="K83" i="100"/>
  <c r="K83" i="101" s="1"/>
  <c r="L83" i="99"/>
  <c r="L15" i="3"/>
  <c r="J6" i="4"/>
  <c r="R6" i="4"/>
  <c r="Z6" i="4"/>
  <c r="S67" i="100"/>
  <c r="S67" i="101" s="1"/>
  <c r="T67" i="99"/>
  <c r="J86" i="99"/>
  <c r="P107" i="100"/>
  <c r="K27" i="3"/>
  <c r="B112" i="100"/>
  <c r="AA126" i="99"/>
  <c r="AA126" i="101"/>
  <c r="F77" i="100"/>
  <c r="F77" i="101" s="1"/>
  <c r="AC128" i="98"/>
  <c r="P129" i="98"/>
  <c r="R130" i="98"/>
  <c r="T132" i="98"/>
  <c r="BK134" i="98"/>
  <c r="BM137" i="98"/>
  <c r="J146" i="98"/>
  <c r="J83" i="99"/>
  <c r="P96" i="99"/>
  <c r="T99" i="99"/>
  <c r="AA125" i="99"/>
  <c r="Q18" i="82"/>
  <c r="B130" i="100"/>
  <c r="AA136" i="99"/>
  <c r="AB139" i="99"/>
  <c r="B113" i="100"/>
  <c r="AC127" i="98"/>
  <c r="P146" i="98"/>
  <c r="T96" i="99"/>
  <c r="O106" i="99"/>
  <c r="L109" i="99"/>
  <c r="S136" i="100"/>
  <c r="S136" i="101" s="1"/>
  <c r="AB136" i="99"/>
  <c r="F109" i="100"/>
  <c r="U24" i="3" s="1"/>
  <c r="T91" i="98"/>
  <c r="T12" i="98" s="1"/>
  <c r="T117" i="64" s="1"/>
  <c r="L105" i="98"/>
  <c r="L12" i="98" s="1"/>
  <c r="L117" i="64" s="1"/>
  <c r="G125" i="98"/>
  <c r="AP125" i="98" s="1"/>
  <c r="BK127" i="98"/>
  <c r="L128" i="98"/>
  <c r="BO128" i="98"/>
  <c r="AC129" i="98"/>
  <c r="BI123" i="98"/>
  <c r="BK132" i="98"/>
  <c r="BO134" i="98"/>
  <c r="F26" i="82"/>
  <c r="H26" i="82" s="1"/>
  <c r="AT138" i="98" s="1"/>
  <c r="P138" i="98"/>
  <c r="BN138" i="98"/>
  <c r="F32" i="82"/>
  <c r="H32" i="82" s="1"/>
  <c r="AV144" i="98" s="1"/>
  <c r="L144" i="98"/>
  <c r="R146" i="98"/>
  <c r="A2" i="99"/>
  <c r="J79" i="99"/>
  <c r="R93" i="99"/>
  <c r="J94" i="99"/>
  <c r="K24" i="3"/>
  <c r="B109" i="100"/>
  <c r="Q13" i="82"/>
  <c r="AF13" i="82"/>
  <c r="T15" i="82"/>
  <c r="E127" i="100"/>
  <c r="E127" i="101" s="1"/>
  <c r="AX15" i="82" s="1"/>
  <c r="T17" i="82"/>
  <c r="E129" i="100"/>
  <c r="E129" i="101" s="1"/>
  <c r="AX17" i="82" s="1"/>
  <c r="BC129" i="99"/>
  <c r="BD129" i="99"/>
  <c r="S19" i="82"/>
  <c r="D131" i="100"/>
  <c r="AH19" i="82" s="1"/>
  <c r="BM134" i="98"/>
  <c r="BK144" i="98"/>
  <c r="BO144" i="98"/>
  <c r="K14" i="3"/>
  <c r="B95" i="100"/>
  <c r="BC128" i="99"/>
  <c r="AZ128" i="99"/>
  <c r="BB128" i="99" s="1"/>
  <c r="AR10" i="104"/>
  <c r="S89" i="103"/>
  <c r="R66" i="98"/>
  <c r="R10" i="98" s="1"/>
  <c r="R59" i="64" s="1"/>
  <c r="BL132" i="98"/>
  <c r="BP134" i="98"/>
  <c r="BM144" i="98"/>
  <c r="X2" i="98"/>
  <c r="X4" i="98" s="1"/>
  <c r="K26" i="2"/>
  <c r="B75" i="100"/>
  <c r="AA129" i="99"/>
  <c r="Q137" i="100"/>
  <c r="Q137" i="101" s="1"/>
  <c r="AB137" i="101" s="1"/>
  <c r="AB137" i="99"/>
  <c r="AZ140" i="99"/>
  <c r="BG140" i="99" s="1"/>
  <c r="BE145" i="99"/>
  <c r="BD145" i="99"/>
  <c r="AZ145" i="99"/>
  <c r="M149" i="100"/>
  <c r="AA149" i="99"/>
  <c r="B110" i="100"/>
  <c r="C140" i="100"/>
  <c r="S5" i="105"/>
  <c r="T53" i="105" s="1"/>
  <c r="Q5" i="105"/>
  <c r="R53" i="105" s="1"/>
  <c r="R55" i="105" s="1"/>
  <c r="AC138" i="98"/>
  <c r="I76" i="101"/>
  <c r="J82" i="99"/>
  <c r="S18" i="82"/>
  <c r="F130" i="99"/>
  <c r="N130" i="99" s="1"/>
  <c r="AR10" i="103"/>
  <c r="J125" i="98"/>
  <c r="BL127" i="98"/>
  <c r="L125" i="98"/>
  <c r="J130" i="98"/>
  <c r="AC133" i="98"/>
  <c r="BK136" i="98"/>
  <c r="BO136" i="98"/>
  <c r="AC143" i="98"/>
  <c r="BJ143" i="98"/>
  <c r="BL143" i="98"/>
  <c r="BP144" i="98"/>
  <c r="AC145" i="98"/>
  <c r="J73" i="99"/>
  <c r="P97" i="99"/>
  <c r="BI130" i="99"/>
  <c r="BN130" i="99" s="1"/>
  <c r="Q132" i="100"/>
  <c r="Q132" i="101" s="1"/>
  <c r="AB132" i="101" s="1"/>
  <c r="AB132" i="99"/>
  <c r="F137" i="99"/>
  <c r="N137" i="99" s="1"/>
  <c r="AA142" i="99"/>
  <c r="M142" i="100"/>
  <c r="M142" i="101" s="1"/>
  <c r="AA142" i="101" s="1"/>
  <c r="A2" i="100"/>
  <c r="I86" i="100"/>
  <c r="I86" i="101" s="1"/>
  <c r="AZ129" i="100"/>
  <c r="AB129" i="99"/>
  <c r="BE136" i="99"/>
  <c r="AZ137" i="99"/>
  <c r="BE137" i="99" s="1"/>
  <c r="AB147" i="99"/>
  <c r="AB148" i="99"/>
  <c r="Q5" i="103"/>
  <c r="R53" i="103" s="1"/>
  <c r="R55" i="103" s="1"/>
  <c r="C129" i="100"/>
  <c r="E138" i="100"/>
  <c r="AI26" i="82" s="1"/>
  <c r="AA133" i="99"/>
  <c r="AA137" i="99"/>
  <c r="Q131" i="100"/>
  <c r="Q131" i="101" s="1"/>
  <c r="AB131" i="101" s="1"/>
  <c r="R15" i="82"/>
  <c r="J7" i="4"/>
  <c r="R10" i="103"/>
  <c r="R71" i="64" s="1"/>
  <c r="Q71" i="64" s="1"/>
  <c r="L116" i="64"/>
  <c r="AC149" i="98"/>
  <c r="L72" i="99"/>
  <c r="R98" i="99"/>
  <c r="AZ136" i="99"/>
  <c r="BD136" i="99" s="1"/>
  <c r="F146" i="99"/>
  <c r="N146" i="99" s="1"/>
  <c r="R7" i="4"/>
  <c r="Q103" i="107"/>
  <c r="L58" i="64"/>
  <c r="BU148" i="104"/>
  <c r="BT148" i="104"/>
  <c r="BS148" i="104"/>
  <c r="BP148" i="104"/>
  <c r="BR148" i="104"/>
  <c r="BQ148" i="104"/>
  <c r="J105" i="103"/>
  <c r="BA143" i="103"/>
  <c r="AZ143" i="103"/>
  <c r="BB143" i="103"/>
  <c r="BA147" i="103"/>
  <c r="AZ147" i="103"/>
  <c r="AY147" i="103"/>
  <c r="AV147" i="103"/>
  <c r="BB147" i="103"/>
  <c r="AX147" i="103"/>
  <c r="AW147" i="103"/>
  <c r="AV132" i="104"/>
  <c r="H132" i="104"/>
  <c r="BV148" i="104"/>
  <c r="K12" i="105"/>
  <c r="BR142" i="106"/>
  <c r="BQ142" i="106"/>
  <c r="BP142" i="106"/>
  <c r="BU142" i="106"/>
  <c r="BT142" i="106"/>
  <c r="BS142" i="106"/>
  <c r="BV142" i="106"/>
  <c r="S11" i="103"/>
  <c r="J11" i="103"/>
  <c r="R123" i="104"/>
  <c r="AW135" i="104"/>
  <c r="AV135" i="104"/>
  <c r="AZ135" i="104"/>
  <c r="BB135" i="104"/>
  <c r="BA135" i="104"/>
  <c r="AY135" i="104"/>
  <c r="AX135" i="104"/>
  <c r="BS137" i="104"/>
  <c r="BR137" i="104"/>
  <c r="BQ137" i="104"/>
  <c r="BV137" i="104"/>
  <c r="BU137" i="104"/>
  <c r="BT137" i="104"/>
  <c r="BP137" i="104"/>
  <c r="BA145" i="104"/>
  <c r="AZ145" i="104"/>
  <c r="AY145" i="104"/>
  <c r="AV145" i="104"/>
  <c r="BB145" i="104"/>
  <c r="AX145" i="104"/>
  <c r="AW145" i="104"/>
  <c r="BS149" i="104"/>
  <c r="BR149" i="104"/>
  <c r="BQ149" i="104"/>
  <c r="BV149" i="104"/>
  <c r="BT149" i="104"/>
  <c r="BP149" i="104"/>
  <c r="H134" i="106"/>
  <c r="BP134" i="106"/>
  <c r="AW149" i="103"/>
  <c r="AV149" i="103"/>
  <c r="AZ149" i="103"/>
  <c r="AX149" i="103"/>
  <c r="BB149" i="103"/>
  <c r="BA149" i="103"/>
  <c r="BT129" i="105"/>
  <c r="BS129" i="105"/>
  <c r="BQ129" i="105"/>
  <c r="BV129" i="105"/>
  <c r="BU129" i="105"/>
  <c r="BR129" i="105"/>
  <c r="BP129" i="105"/>
  <c r="BO123" i="103"/>
  <c r="BT128" i="103"/>
  <c r="AW130" i="103"/>
  <c r="BB130" i="103"/>
  <c r="AZ130" i="103"/>
  <c r="J123" i="104"/>
  <c r="P66" i="103"/>
  <c r="P10" i="103" s="1"/>
  <c r="P71" i="64" s="1"/>
  <c r="L123" i="103"/>
  <c r="BU127" i="103"/>
  <c r="BT127" i="103"/>
  <c r="BR127" i="103"/>
  <c r="BU131" i="103"/>
  <c r="BT131" i="103"/>
  <c r="BR131" i="103"/>
  <c r="BU142" i="103"/>
  <c r="BT142" i="103"/>
  <c r="BV142" i="103"/>
  <c r="BR142" i="103"/>
  <c r="BQ142" i="103"/>
  <c r="AW143" i="103"/>
  <c r="K11" i="105"/>
  <c r="J11" i="105"/>
  <c r="AZ126" i="105"/>
  <c r="AY126" i="105"/>
  <c r="BB126" i="105"/>
  <c r="AW126" i="105"/>
  <c r="BA126" i="105"/>
  <c r="AX126" i="105"/>
  <c r="AV126" i="105"/>
  <c r="J123" i="105"/>
  <c r="BR128" i="103"/>
  <c r="BQ128" i="103"/>
  <c r="BV128" i="103"/>
  <c r="BV144" i="106"/>
  <c r="BU144" i="106"/>
  <c r="BT144" i="106"/>
  <c r="BQ144" i="106"/>
  <c r="BS144" i="106"/>
  <c r="BR144" i="106"/>
  <c r="BP144" i="106"/>
  <c r="BR132" i="103"/>
  <c r="BQ132" i="103"/>
  <c r="BV132" i="103"/>
  <c r="BA133" i="104"/>
  <c r="AZ133" i="104"/>
  <c r="AY133" i="104"/>
  <c r="AV133" i="104"/>
  <c r="BB133" i="104"/>
  <c r="AX133" i="104"/>
  <c r="AV140" i="105"/>
  <c r="BB140" i="105"/>
  <c r="BA140" i="105"/>
  <c r="AY140" i="105"/>
  <c r="AZ140" i="105"/>
  <c r="AW140" i="105"/>
  <c r="AX140" i="105"/>
  <c r="BB141" i="105"/>
  <c r="BA141" i="105"/>
  <c r="AZ141" i="105"/>
  <c r="AY141" i="105"/>
  <c r="AW141" i="105"/>
  <c r="AX141" i="105"/>
  <c r="AV141" i="105"/>
  <c r="J66" i="103"/>
  <c r="J10" i="103" s="1"/>
  <c r="J71" i="64" s="1"/>
  <c r="BQ127" i="103"/>
  <c r="BQ131" i="103"/>
  <c r="BU132" i="103"/>
  <c r="AW134" i="103"/>
  <c r="BB134" i="103"/>
  <c r="AZ134" i="103"/>
  <c r="BR136" i="103"/>
  <c r="BQ136" i="103"/>
  <c r="BV136" i="103"/>
  <c r="BR140" i="103"/>
  <c r="BQ140" i="103"/>
  <c r="BV140" i="103"/>
  <c r="AX143" i="103"/>
  <c r="AZ130" i="105"/>
  <c r="AY130" i="105"/>
  <c r="AW130" i="105"/>
  <c r="BA130" i="105"/>
  <c r="AV130" i="105"/>
  <c r="BB130" i="105"/>
  <c r="AX130" i="105"/>
  <c r="BV127" i="103"/>
  <c r="BV131" i="103"/>
  <c r="BU135" i="103"/>
  <c r="BT135" i="103"/>
  <c r="BR135" i="103"/>
  <c r="BT136" i="103"/>
  <c r="AW138" i="103"/>
  <c r="BB138" i="103"/>
  <c r="AZ138" i="103"/>
  <c r="BU139" i="103"/>
  <c r="BR139" i="103"/>
  <c r="BT139" i="103"/>
  <c r="BT140" i="103"/>
  <c r="BB142" i="103"/>
  <c r="AX142" i="103"/>
  <c r="AW142" i="103"/>
  <c r="AC145" i="103"/>
  <c r="AY149" i="103"/>
  <c r="P123" i="104"/>
  <c r="BU136" i="104"/>
  <c r="BT136" i="104"/>
  <c r="BS136" i="104"/>
  <c r="BP136" i="104"/>
  <c r="BV136" i="104"/>
  <c r="BQ136" i="104"/>
  <c r="BR136" i="104"/>
  <c r="AV144" i="104"/>
  <c r="H144" i="104"/>
  <c r="BB137" i="105"/>
  <c r="BA137" i="105"/>
  <c r="AZ137" i="105"/>
  <c r="AY137" i="105"/>
  <c r="AV137" i="105"/>
  <c r="AX137" i="105"/>
  <c r="AW137" i="105"/>
  <c r="BF123" i="106"/>
  <c r="BU127" i="106"/>
  <c r="BT127" i="106"/>
  <c r="BS127" i="106"/>
  <c r="BP127" i="106"/>
  <c r="BV127" i="106"/>
  <c r="BO123" i="106"/>
  <c r="BR127" i="106"/>
  <c r="BQ127" i="106"/>
  <c r="BU146" i="103"/>
  <c r="BT146" i="103"/>
  <c r="BS146" i="103"/>
  <c r="BP146" i="103"/>
  <c r="BS147" i="103"/>
  <c r="BR147" i="103"/>
  <c r="BQ147" i="103"/>
  <c r="BV147" i="103"/>
  <c r="M5" i="104"/>
  <c r="N53" i="104" s="1"/>
  <c r="AW131" i="104"/>
  <c r="AV131" i="104"/>
  <c r="AZ131" i="104"/>
  <c r="BD131" i="104" s="1"/>
  <c r="BP135" i="104"/>
  <c r="BA141" i="104"/>
  <c r="AZ141" i="104"/>
  <c r="BD141" i="104" s="1"/>
  <c r="AY141" i="104"/>
  <c r="AV141" i="104"/>
  <c r="BU144" i="104"/>
  <c r="BT144" i="104"/>
  <c r="BS144" i="104"/>
  <c r="BP144" i="104"/>
  <c r="BS145" i="104"/>
  <c r="BR145" i="104"/>
  <c r="BQ145" i="104"/>
  <c r="BV145" i="104"/>
  <c r="L66" i="105"/>
  <c r="L10" i="105" s="1"/>
  <c r="L73" i="64" s="1"/>
  <c r="K73" i="64" s="1"/>
  <c r="AV127" i="105"/>
  <c r="H127" i="105"/>
  <c r="AW130" i="106"/>
  <c r="AV130" i="106"/>
  <c r="AZ130" i="106"/>
  <c r="AX130" i="106"/>
  <c r="BB130" i="106"/>
  <c r="AW125" i="103"/>
  <c r="BR126" i="103"/>
  <c r="AX127" i="103"/>
  <c r="BB129" i="103"/>
  <c r="BR130" i="103"/>
  <c r="AX131" i="103"/>
  <c r="BB133" i="103"/>
  <c r="BR134" i="103"/>
  <c r="AX135" i="103"/>
  <c r="BB137" i="103"/>
  <c r="BR138" i="103"/>
  <c r="AX139" i="103"/>
  <c r="BB141" i="103"/>
  <c r="AX145" i="103"/>
  <c r="BQ146" i="103"/>
  <c r="BP147" i="103"/>
  <c r="T91" i="104"/>
  <c r="T11" i="104" s="1"/>
  <c r="T58" i="104" s="1"/>
  <c r="R91" i="104"/>
  <c r="R11" i="104" s="1"/>
  <c r="R58" i="104" s="1"/>
  <c r="AW127" i="104"/>
  <c r="AV127" i="104"/>
  <c r="AZ127" i="104"/>
  <c r="BD127" i="104" s="1"/>
  <c r="BP131" i="104"/>
  <c r="AC135" i="104"/>
  <c r="BA137" i="104"/>
  <c r="AZ137" i="104"/>
  <c r="AY137" i="104"/>
  <c r="AV137" i="104"/>
  <c r="H140" i="104"/>
  <c r="BU140" i="104"/>
  <c r="BT140" i="104"/>
  <c r="BS140" i="104"/>
  <c r="BP140" i="104"/>
  <c r="BS141" i="104"/>
  <c r="BR141" i="104"/>
  <c r="BQ141" i="104"/>
  <c r="BV141" i="104"/>
  <c r="AX143" i="104"/>
  <c r="BQ144" i="104"/>
  <c r="BP145" i="104"/>
  <c r="BF123" i="105"/>
  <c r="BT125" i="105"/>
  <c r="BS125" i="105"/>
  <c r="BU125" i="105"/>
  <c r="BR125" i="105"/>
  <c r="BQ125" i="105"/>
  <c r="BO123" i="105"/>
  <c r="AC127" i="105"/>
  <c r="BP127" i="105"/>
  <c r="BT133" i="105"/>
  <c r="BS133" i="105"/>
  <c r="BR133" i="105"/>
  <c r="BQ133" i="105"/>
  <c r="BU133" i="105"/>
  <c r="BQ146" i="105"/>
  <c r="BP146" i="105"/>
  <c r="BU146" i="105"/>
  <c r="BV146" i="105"/>
  <c r="BT146" i="105"/>
  <c r="BR146" i="105"/>
  <c r="BA149" i="105"/>
  <c r="AZ149" i="105"/>
  <c r="AW149" i="105"/>
  <c r="AY149" i="105"/>
  <c r="AX149" i="105"/>
  <c r="AV149" i="105"/>
  <c r="AV136" i="105"/>
  <c r="BB136" i="105"/>
  <c r="BA136" i="105"/>
  <c r="AX136" i="105"/>
  <c r="BA125" i="103"/>
  <c r="BU126" i="103"/>
  <c r="BA127" i="103"/>
  <c r="AW129" i="103"/>
  <c r="BU130" i="103"/>
  <c r="AW133" i="103"/>
  <c r="BU134" i="103"/>
  <c r="AW137" i="103"/>
  <c r="BU138" i="103"/>
  <c r="AW141" i="103"/>
  <c r="AC149" i="103"/>
  <c r="L105" i="104"/>
  <c r="L12" i="104" s="1"/>
  <c r="L130" i="64" s="1"/>
  <c r="K130" i="64" s="1"/>
  <c r="BA125" i="104"/>
  <c r="AZ125" i="104"/>
  <c r="AY125" i="104"/>
  <c r="AV125" i="104"/>
  <c r="BA129" i="104"/>
  <c r="AZ129" i="104"/>
  <c r="AY129" i="104"/>
  <c r="AV129" i="104"/>
  <c r="AX131" i="104"/>
  <c r="BQ132" i="104"/>
  <c r="BA139" i="104"/>
  <c r="BV140" i="104"/>
  <c r="BU141" i="104"/>
  <c r="AW147" i="104"/>
  <c r="AV147" i="104"/>
  <c r="AZ147" i="104"/>
  <c r="AX149" i="104"/>
  <c r="N123" i="105"/>
  <c r="AC128" i="105"/>
  <c r="AV132" i="105"/>
  <c r="BA132" i="105"/>
  <c r="AY132" i="105"/>
  <c r="AY130" i="106"/>
  <c r="BR143" i="103"/>
  <c r="BQ143" i="103"/>
  <c r="BV143" i="103"/>
  <c r="J11" i="104"/>
  <c r="T123" i="104"/>
  <c r="BS133" i="104"/>
  <c r="BR133" i="104"/>
  <c r="BQ133" i="104"/>
  <c r="BV133" i="104"/>
  <c r="BV144" i="104"/>
  <c r="AZ128" i="103"/>
  <c r="AZ132" i="103"/>
  <c r="AZ136" i="103"/>
  <c r="BD136" i="103" s="1"/>
  <c r="AX137" i="103"/>
  <c r="AZ140" i="103"/>
  <c r="AX141" i="103"/>
  <c r="BT143" i="103"/>
  <c r="AW145" i="103"/>
  <c r="AV145" i="103"/>
  <c r="AZ145" i="103"/>
  <c r="L91" i="104"/>
  <c r="L11" i="104" s="1"/>
  <c r="L101" i="64" s="1"/>
  <c r="K101" i="64" s="1"/>
  <c r="BO123" i="104"/>
  <c r="BS125" i="104"/>
  <c r="BR125" i="104"/>
  <c r="BQ125" i="104"/>
  <c r="BV125" i="104"/>
  <c r="AX127" i="104"/>
  <c r="BU128" i="104"/>
  <c r="BT128" i="104"/>
  <c r="BS128" i="104"/>
  <c r="BP128" i="104"/>
  <c r="BS129" i="104"/>
  <c r="BR129" i="104"/>
  <c r="BQ129" i="104"/>
  <c r="BV129" i="104"/>
  <c r="AY131" i="104"/>
  <c r="BT133" i="104"/>
  <c r="AW141" i="104"/>
  <c r="AW143" i="104"/>
  <c r="AV143" i="104"/>
  <c r="AZ143" i="104"/>
  <c r="BD143" i="104" s="1"/>
  <c r="BP147" i="104"/>
  <c r="P123" i="105"/>
  <c r="BB149" i="105"/>
  <c r="T10" i="106"/>
  <c r="T57" i="106" s="1"/>
  <c r="I5" i="106"/>
  <c r="J53" i="106" s="1"/>
  <c r="J55" i="106" s="1"/>
  <c r="G5" i="106"/>
  <c r="H53" i="106" s="1"/>
  <c r="S5" i="106"/>
  <c r="T53" i="106" s="1"/>
  <c r="Q5" i="106"/>
  <c r="R53" i="106" s="1"/>
  <c r="R55" i="106" s="1"/>
  <c r="O5" i="106"/>
  <c r="P53" i="106" s="1"/>
  <c r="R10" i="106"/>
  <c r="R57" i="106" s="1"/>
  <c r="BA130" i="106"/>
  <c r="AV139" i="106"/>
  <c r="H139" i="106"/>
  <c r="AZ125" i="103"/>
  <c r="AX128" i="103"/>
  <c r="AX132" i="103"/>
  <c r="AX136" i="103"/>
  <c r="AX140" i="103"/>
  <c r="BV146" i="103"/>
  <c r="BU147" i="103"/>
  <c r="BP149" i="103"/>
  <c r="BU132" i="104"/>
  <c r="BT132" i="104"/>
  <c r="BS132" i="104"/>
  <c r="BP132" i="104"/>
  <c r="BU145" i="104"/>
  <c r="G5" i="103"/>
  <c r="H53" i="103" s="1"/>
  <c r="BU143" i="103"/>
  <c r="BP145" i="103"/>
  <c r="AY127" i="104"/>
  <c r="BA131" i="104"/>
  <c r="BV132" i="104"/>
  <c r="BU133" i="104"/>
  <c r="AW139" i="104"/>
  <c r="AV139" i="104"/>
  <c r="AZ139" i="104"/>
  <c r="BD139" i="104" s="1"/>
  <c r="AX141" i="104"/>
  <c r="BP143" i="104"/>
  <c r="AC147" i="104"/>
  <c r="BA149" i="104"/>
  <c r="AZ149" i="104"/>
  <c r="AY149" i="104"/>
  <c r="AV149" i="104"/>
  <c r="AV139" i="105"/>
  <c r="H139" i="105"/>
  <c r="BV140" i="105"/>
  <c r="BU140" i="105"/>
  <c r="BT140" i="105"/>
  <c r="BS140" i="105"/>
  <c r="BR140" i="105"/>
  <c r="BQ140" i="105"/>
  <c r="BP140" i="105"/>
  <c r="BA128" i="106"/>
  <c r="AZ128" i="106"/>
  <c r="AY128" i="106"/>
  <c r="AV128" i="106"/>
  <c r="BB128" i="106"/>
  <c r="AX128" i="106"/>
  <c r="AW128" i="106"/>
  <c r="J123" i="107"/>
  <c r="J13" i="107" s="1"/>
  <c r="BB144" i="103"/>
  <c r="BD144" i="103" s="1"/>
  <c r="BT144" i="103"/>
  <c r="BR145" i="103"/>
  <c r="AX146" i="103"/>
  <c r="BB148" i="103"/>
  <c r="BT148" i="103"/>
  <c r="BR149" i="103"/>
  <c r="BT126" i="104"/>
  <c r="AX128" i="104"/>
  <c r="BT130" i="104"/>
  <c r="AX132" i="104"/>
  <c r="AX136" i="104"/>
  <c r="AX140" i="104"/>
  <c r="AX144" i="104"/>
  <c r="AX148" i="104"/>
  <c r="BP139" i="105"/>
  <c r="AC143" i="105"/>
  <c r="BU144" i="105"/>
  <c r="BT144" i="105"/>
  <c r="BQ144" i="105"/>
  <c r="BV144" i="105"/>
  <c r="BS144" i="105"/>
  <c r="BR144" i="105"/>
  <c r="BS132" i="106"/>
  <c r="BR132" i="106"/>
  <c r="BQ132" i="106"/>
  <c r="BV132" i="106"/>
  <c r="AW134" i="106"/>
  <c r="AV134" i="106"/>
  <c r="AZ134" i="106"/>
  <c r="AY134" i="106"/>
  <c r="AX134" i="106"/>
  <c r="BV140" i="106"/>
  <c r="BU140" i="106"/>
  <c r="BT140" i="106"/>
  <c r="BS140" i="106"/>
  <c r="BR140" i="106"/>
  <c r="BQ140" i="106"/>
  <c r="BP140" i="106"/>
  <c r="AC142" i="106"/>
  <c r="AV144" i="106"/>
  <c r="BB144" i="106"/>
  <c r="AY144" i="106"/>
  <c r="AZ144" i="106"/>
  <c r="AX144" i="106"/>
  <c r="AW144" i="106"/>
  <c r="BA132" i="104"/>
  <c r="BA136" i="104"/>
  <c r="BA140" i="104"/>
  <c r="BA144" i="104"/>
  <c r="BA148" i="104"/>
  <c r="AV128" i="105"/>
  <c r="BA128" i="105"/>
  <c r="AZ128" i="105"/>
  <c r="BV132" i="105"/>
  <c r="BU132" i="105"/>
  <c r="BS132" i="105"/>
  <c r="BB133" i="105"/>
  <c r="BA133" i="105"/>
  <c r="AZ133" i="105"/>
  <c r="AY133" i="105"/>
  <c r="AX133" i="105"/>
  <c r="BV136" i="105"/>
  <c r="BU136" i="105"/>
  <c r="BT136" i="105"/>
  <c r="BS136" i="105"/>
  <c r="H149" i="105"/>
  <c r="BP149" i="105"/>
  <c r="L123" i="106"/>
  <c r="BS128" i="106"/>
  <c r="BR128" i="106"/>
  <c r="BQ128" i="106"/>
  <c r="BV128" i="106"/>
  <c r="BU128" i="106"/>
  <c r="BU131" i="106"/>
  <c r="BT131" i="106"/>
  <c r="BS131" i="106"/>
  <c r="BP131" i="106"/>
  <c r="BR138" i="106"/>
  <c r="BP138" i="106"/>
  <c r="BV138" i="106"/>
  <c r="BU138" i="106"/>
  <c r="BQ138" i="106"/>
  <c r="BT138" i="106"/>
  <c r="BS138" i="106"/>
  <c r="BB141" i="106"/>
  <c r="BA141" i="106"/>
  <c r="AZ141" i="106"/>
  <c r="AX141" i="106"/>
  <c r="AY141" i="106"/>
  <c r="AW141" i="106"/>
  <c r="AV141" i="106"/>
  <c r="AX144" i="103"/>
  <c r="AX148" i="103"/>
  <c r="BP148" i="103"/>
  <c r="P66" i="104"/>
  <c r="P10" i="104" s="1"/>
  <c r="P57" i="104" s="1"/>
  <c r="AR10" i="105"/>
  <c r="BP126" i="104"/>
  <c r="AX130" i="104"/>
  <c r="BP130" i="104"/>
  <c r="AX134" i="104"/>
  <c r="BP134" i="104"/>
  <c r="AX138" i="104"/>
  <c r="BP138" i="104"/>
  <c r="AX142" i="104"/>
  <c r="BP142" i="104"/>
  <c r="AX146" i="104"/>
  <c r="BP146" i="104"/>
  <c r="P66" i="105"/>
  <c r="P10" i="105" s="1"/>
  <c r="P57" i="105" s="1"/>
  <c r="BB125" i="105"/>
  <c r="BA125" i="105"/>
  <c r="T123" i="105"/>
  <c r="AX125" i="105"/>
  <c r="BB128" i="105"/>
  <c r="BP132" i="105"/>
  <c r="BP136" i="105"/>
  <c r="BT141" i="105"/>
  <c r="BS141" i="105"/>
  <c r="BR141" i="105"/>
  <c r="BQ141" i="105"/>
  <c r="BA145" i="105"/>
  <c r="AZ145" i="105"/>
  <c r="AW145" i="105"/>
  <c r="AV145" i="105"/>
  <c r="AW147" i="105"/>
  <c r="AV147" i="105"/>
  <c r="BA147" i="105"/>
  <c r="AX147" i="105"/>
  <c r="BU148" i="105"/>
  <c r="BT148" i="105"/>
  <c r="BQ148" i="105"/>
  <c r="BV148" i="105"/>
  <c r="BP128" i="106"/>
  <c r="BQ131" i="106"/>
  <c r="BA134" i="106"/>
  <c r="BB149" i="106"/>
  <c r="BA149" i="106"/>
  <c r="AZ149" i="106"/>
  <c r="AW149" i="106"/>
  <c r="AX149" i="106"/>
  <c r="AV149" i="106"/>
  <c r="AY149" i="106"/>
  <c r="BU135" i="107"/>
  <c r="BT135" i="107"/>
  <c r="BS135" i="107"/>
  <c r="BP135" i="107"/>
  <c r="BV135" i="107"/>
  <c r="BR135" i="107"/>
  <c r="BQ135" i="107"/>
  <c r="H147" i="107"/>
  <c r="BU147" i="107"/>
  <c r="BT147" i="107"/>
  <c r="BS147" i="107"/>
  <c r="BP147" i="107"/>
  <c r="BV147" i="107"/>
  <c r="BR147" i="107"/>
  <c r="BQ147" i="107"/>
  <c r="G5" i="105"/>
  <c r="H53" i="105" s="1"/>
  <c r="T10" i="105"/>
  <c r="T57" i="105" s="1"/>
  <c r="AY125" i="105"/>
  <c r="BV128" i="105"/>
  <c r="BU128" i="105"/>
  <c r="BS128" i="105"/>
  <c r="BB129" i="105"/>
  <c r="BA129" i="105"/>
  <c r="AY129" i="105"/>
  <c r="AX129" i="105"/>
  <c r="BQ132" i="105"/>
  <c r="BQ136" i="105"/>
  <c r="BT137" i="105"/>
  <c r="BS137" i="105"/>
  <c r="BR137" i="105"/>
  <c r="BQ137" i="105"/>
  <c r="BP141" i="105"/>
  <c r="H145" i="105"/>
  <c r="BP145" i="105"/>
  <c r="BP148" i="105"/>
  <c r="T91" i="106"/>
  <c r="T11" i="106" s="1"/>
  <c r="T58" i="106" s="1"/>
  <c r="BT128" i="106"/>
  <c r="BR131" i="106"/>
  <c r="BB134" i="106"/>
  <c r="BA144" i="106"/>
  <c r="T123" i="107"/>
  <c r="BS148" i="107"/>
  <c r="BR148" i="107"/>
  <c r="BQ148" i="107"/>
  <c r="BV148" i="107"/>
  <c r="BU148" i="107"/>
  <c r="BT148" i="107"/>
  <c r="AW134" i="105"/>
  <c r="AW138" i="105"/>
  <c r="AW142" i="105"/>
  <c r="P91" i="106"/>
  <c r="BP130" i="106"/>
  <c r="AC134" i="106"/>
  <c r="BB137" i="106"/>
  <c r="AZ137" i="106"/>
  <c r="AX137" i="106"/>
  <c r="AW137" i="106"/>
  <c r="AV137" i="106"/>
  <c r="BT137" i="106"/>
  <c r="BR137" i="106"/>
  <c r="BS137" i="106"/>
  <c r="BQ137" i="106"/>
  <c r="BP137" i="106"/>
  <c r="AV148" i="106"/>
  <c r="BB148" i="106"/>
  <c r="BD148" i="106" s="1"/>
  <c r="AY148" i="106"/>
  <c r="AX148" i="106"/>
  <c r="AW148" i="106"/>
  <c r="AV143" i="107"/>
  <c r="H143" i="107"/>
  <c r="AW146" i="107"/>
  <c r="AV146" i="107"/>
  <c r="AZ146" i="107"/>
  <c r="BB146" i="107"/>
  <c r="BA146" i="107"/>
  <c r="AY146" i="107"/>
  <c r="AX146" i="107"/>
  <c r="AX134" i="105"/>
  <c r="AX138" i="105"/>
  <c r="AX142" i="105"/>
  <c r="BB148" i="105"/>
  <c r="AY148" i="105"/>
  <c r="AZ148" i="105"/>
  <c r="P105" i="106"/>
  <c r="AW126" i="106"/>
  <c r="AV126" i="106"/>
  <c r="AZ126" i="106"/>
  <c r="BP135" i="106"/>
  <c r="BV135" i="106"/>
  <c r="BU135" i="106"/>
  <c r="BR135" i="106"/>
  <c r="BB145" i="106"/>
  <c r="BA145" i="106"/>
  <c r="AZ145" i="106"/>
  <c r="AW145" i="106"/>
  <c r="AY145" i="106"/>
  <c r="M5" i="107"/>
  <c r="N53" i="107" s="1"/>
  <c r="R10" i="107"/>
  <c r="R75" i="64" s="1"/>
  <c r="Q75" i="64" s="1"/>
  <c r="I5" i="107"/>
  <c r="J53" i="107" s="1"/>
  <c r="J55" i="107" s="1"/>
  <c r="G5" i="107"/>
  <c r="H53" i="107" s="1"/>
  <c r="S5" i="107"/>
  <c r="T53" i="107" s="1"/>
  <c r="O5" i="107"/>
  <c r="P53" i="107" s="1"/>
  <c r="L66" i="107"/>
  <c r="L10" i="107" s="1"/>
  <c r="L75" i="64" s="1"/>
  <c r="K75" i="64" s="1"/>
  <c r="BQ126" i="105"/>
  <c r="BQ130" i="105"/>
  <c r="AY134" i="105"/>
  <c r="BQ134" i="105"/>
  <c r="AY138" i="105"/>
  <c r="BQ138" i="105"/>
  <c r="AY142" i="105"/>
  <c r="BQ142" i="105"/>
  <c r="BP143" i="105"/>
  <c r="BA148" i="105"/>
  <c r="BP126" i="106"/>
  <c r="BQ135" i="106"/>
  <c r="BV137" i="106"/>
  <c r="H145" i="106"/>
  <c r="BP145" i="106"/>
  <c r="P66" i="107"/>
  <c r="P10" i="107" s="1"/>
  <c r="P57" i="107" s="1"/>
  <c r="BA132" i="107"/>
  <c r="AZ132" i="107"/>
  <c r="AY132" i="107"/>
  <c r="AV132" i="107"/>
  <c r="AX132" i="107"/>
  <c r="BB132" i="107"/>
  <c r="BS144" i="107"/>
  <c r="BR144" i="107"/>
  <c r="BQ144" i="107"/>
  <c r="BV144" i="107"/>
  <c r="BU144" i="107"/>
  <c r="BT144" i="107"/>
  <c r="BP144" i="107"/>
  <c r="BQ143" i="105"/>
  <c r="BB144" i="105"/>
  <c r="AY144" i="105"/>
  <c r="BC144" i="105" s="1"/>
  <c r="AZ144" i="105"/>
  <c r="N123" i="106"/>
  <c r="AC126" i="106"/>
  <c r="BA132" i="106"/>
  <c r="AZ132" i="106"/>
  <c r="AY132" i="106"/>
  <c r="AV132" i="106"/>
  <c r="BS135" i="106"/>
  <c r="Q5" i="107"/>
  <c r="R53" i="107" s="1"/>
  <c r="R55" i="107" s="1"/>
  <c r="AV127" i="107"/>
  <c r="AC134" i="107"/>
  <c r="BU139" i="107"/>
  <c r="BT139" i="107"/>
  <c r="BS139" i="107"/>
  <c r="BP139" i="107"/>
  <c r="BV139" i="107"/>
  <c r="BR139" i="107"/>
  <c r="AW142" i="107"/>
  <c r="AV142" i="107"/>
  <c r="AZ142" i="107"/>
  <c r="BB142" i="107"/>
  <c r="BA142" i="107"/>
  <c r="AY142" i="107"/>
  <c r="J66" i="106"/>
  <c r="J10" i="106" s="1"/>
  <c r="J74" i="64" s="1"/>
  <c r="I74" i="64" s="1"/>
  <c r="P66" i="106"/>
  <c r="P10" i="106" s="1"/>
  <c r="P57" i="106" s="1"/>
  <c r="BB125" i="106"/>
  <c r="BT125" i="106"/>
  <c r="BR126" i="106"/>
  <c r="BB129" i="106"/>
  <c r="BT129" i="106"/>
  <c r="BB133" i="106"/>
  <c r="BT133" i="106"/>
  <c r="AY135" i="106"/>
  <c r="AV136" i="106"/>
  <c r="AY136" i="106"/>
  <c r="AV138" i="106"/>
  <c r="BV148" i="106"/>
  <c r="BU148" i="106"/>
  <c r="BT148" i="106"/>
  <c r="BQ148" i="106"/>
  <c r="L105" i="107"/>
  <c r="L12" i="107" s="1"/>
  <c r="L133" i="64" s="1"/>
  <c r="K133" i="64" s="1"/>
  <c r="AV135" i="107"/>
  <c r="H135" i="107"/>
  <c r="BU143" i="107"/>
  <c r="BT143" i="107"/>
  <c r="BS143" i="107"/>
  <c r="BP143" i="107"/>
  <c r="BV143" i="107"/>
  <c r="BR143" i="107"/>
  <c r="AX146" i="105"/>
  <c r="P105" i="107"/>
  <c r="T105" i="107"/>
  <c r="P123" i="107"/>
  <c r="L123" i="107"/>
  <c r="AW138" i="107"/>
  <c r="AV138" i="107"/>
  <c r="AZ138" i="107"/>
  <c r="BB138" i="107"/>
  <c r="BA138" i="107"/>
  <c r="AY138" i="107"/>
  <c r="BS140" i="107"/>
  <c r="BR140" i="107"/>
  <c r="BQ140" i="107"/>
  <c r="BV140" i="107"/>
  <c r="BU140" i="107"/>
  <c r="BT140" i="107"/>
  <c r="AX125" i="106"/>
  <c r="BP125" i="106"/>
  <c r="AX129" i="106"/>
  <c r="BP129" i="106"/>
  <c r="AX133" i="106"/>
  <c r="BP133" i="106"/>
  <c r="BP139" i="106"/>
  <c r="BV139" i="106"/>
  <c r="BT141" i="106"/>
  <c r="BS141" i="106"/>
  <c r="BR141" i="106"/>
  <c r="BR146" i="106"/>
  <c r="BQ146" i="106"/>
  <c r="BP146" i="106"/>
  <c r="BU146" i="106"/>
  <c r="J11" i="107"/>
  <c r="AW134" i="107"/>
  <c r="AV134" i="107"/>
  <c r="AZ134" i="107"/>
  <c r="BD134" i="107" s="1"/>
  <c r="BA134" i="107"/>
  <c r="AY134" i="107"/>
  <c r="AX134" i="107"/>
  <c r="BS136" i="107"/>
  <c r="BR136" i="107"/>
  <c r="BQ136" i="107"/>
  <c r="BV136" i="107"/>
  <c r="BU136" i="107"/>
  <c r="BT136" i="107"/>
  <c r="BP136" i="107"/>
  <c r="BP140" i="107"/>
  <c r="BV136" i="106"/>
  <c r="BT136" i="106"/>
  <c r="BQ139" i="106"/>
  <c r="AV140" i="106"/>
  <c r="BB140" i="106"/>
  <c r="AY140" i="106"/>
  <c r="BC140" i="106" s="1"/>
  <c r="BP141" i="106"/>
  <c r="BS146" i="106"/>
  <c r="H147" i="106"/>
  <c r="BA136" i="107"/>
  <c r="AZ136" i="107"/>
  <c r="AY136" i="107"/>
  <c r="AV136" i="107"/>
  <c r="BB136" i="107"/>
  <c r="AW130" i="107"/>
  <c r="AV130" i="107"/>
  <c r="AZ130" i="107"/>
  <c r="BP134" i="107"/>
  <c r="AC138" i="107"/>
  <c r="BA140" i="107"/>
  <c r="AZ140" i="107"/>
  <c r="BD140" i="107" s="1"/>
  <c r="AY140" i="107"/>
  <c r="AV140" i="107"/>
  <c r="AC142" i="107"/>
  <c r="BA144" i="107"/>
  <c r="AZ144" i="107"/>
  <c r="BD144" i="107" s="1"/>
  <c r="AY144" i="107"/>
  <c r="AV144" i="107"/>
  <c r="AC146" i="107"/>
  <c r="BA148" i="107"/>
  <c r="AZ148" i="107"/>
  <c r="BD148" i="107" s="1"/>
  <c r="AY148" i="107"/>
  <c r="AV148" i="107"/>
  <c r="AX138" i="106"/>
  <c r="AX142" i="106"/>
  <c r="BV143" i="106"/>
  <c r="BR145" i="106"/>
  <c r="AX146" i="106"/>
  <c r="BV147" i="106"/>
  <c r="BR149" i="106"/>
  <c r="J66" i="107"/>
  <c r="J10" i="107" s="1"/>
  <c r="J75" i="64" s="1"/>
  <c r="I75" i="64" s="1"/>
  <c r="R91" i="107"/>
  <c r="R11" i="107" s="1"/>
  <c r="R58" i="107" s="1"/>
  <c r="BA128" i="107"/>
  <c r="AZ128" i="107"/>
  <c r="AY128" i="107"/>
  <c r="AV128" i="107"/>
  <c r="BU131" i="107"/>
  <c r="BT131" i="107"/>
  <c r="BS131" i="107"/>
  <c r="BP131" i="107"/>
  <c r="BS132" i="107"/>
  <c r="BR132" i="107"/>
  <c r="BQ132" i="107"/>
  <c r="BV132" i="107"/>
  <c r="BS145" i="106"/>
  <c r="BS149" i="106"/>
  <c r="T10" i="107"/>
  <c r="T57" i="107" s="1"/>
  <c r="BF123" i="107"/>
  <c r="BU127" i="107"/>
  <c r="BO123" i="107"/>
  <c r="BT127" i="107"/>
  <c r="BS127" i="107"/>
  <c r="BP127" i="107"/>
  <c r="BS128" i="107"/>
  <c r="BR128" i="107"/>
  <c r="BQ128" i="107"/>
  <c r="BV128" i="107"/>
  <c r="AX130" i="107"/>
  <c r="BQ127" i="107"/>
  <c r="BP128" i="107"/>
  <c r="AY130" i="107"/>
  <c r="BR131" i="107"/>
  <c r="BT132" i="107"/>
  <c r="AW140" i="107"/>
  <c r="AW144" i="107"/>
  <c r="AW148" i="107"/>
  <c r="BR126" i="107"/>
  <c r="AX127" i="107"/>
  <c r="BB129" i="107"/>
  <c r="BT129" i="107"/>
  <c r="BR130" i="107"/>
  <c r="AX131" i="107"/>
  <c r="BB133" i="107"/>
  <c r="BT133" i="107"/>
  <c r="BR134" i="107"/>
  <c r="AX135" i="107"/>
  <c r="BB137" i="107"/>
  <c r="BT137" i="107"/>
  <c r="BR138" i="107"/>
  <c r="AX139" i="107"/>
  <c r="BT141" i="107"/>
  <c r="BR142" i="107"/>
  <c r="AX143" i="107"/>
  <c r="BT145" i="107"/>
  <c r="BR146" i="107"/>
  <c r="AX147" i="107"/>
  <c r="AZ126" i="107"/>
  <c r="BU126" i="107"/>
  <c r="BU130" i="107"/>
  <c r="BU134" i="107"/>
  <c r="BU138" i="107"/>
  <c r="BU142" i="107"/>
  <c r="BU146" i="107"/>
  <c r="AW149" i="107"/>
  <c r="BB126" i="107"/>
  <c r="AX149" i="107"/>
  <c r="BP149" i="107"/>
  <c r="U18" i="3"/>
  <c r="J11" i="98"/>
  <c r="I14" i="101"/>
  <c r="L13" i="2"/>
  <c r="P67" i="99"/>
  <c r="K30" i="2"/>
  <c r="B79" i="100"/>
  <c r="B79" i="106" s="1"/>
  <c r="T80" i="99"/>
  <c r="L31" i="2"/>
  <c r="P80" i="99"/>
  <c r="F80" i="100"/>
  <c r="J80" i="100" s="1"/>
  <c r="J80" i="99"/>
  <c r="F91" i="99"/>
  <c r="F11" i="99" s="1"/>
  <c r="S94" i="100"/>
  <c r="T94" i="99"/>
  <c r="I100" i="100"/>
  <c r="J100" i="99"/>
  <c r="L23" i="3"/>
  <c r="J108" i="99"/>
  <c r="F108" i="100"/>
  <c r="L108" i="100" s="1"/>
  <c r="L27" i="3"/>
  <c r="J112" i="99"/>
  <c r="F112" i="100"/>
  <c r="L112" i="100" s="1"/>
  <c r="P112" i="99"/>
  <c r="AB125" i="99"/>
  <c r="S125" i="100"/>
  <c r="S125" i="101" s="1"/>
  <c r="AB138" i="99"/>
  <c r="Q138" i="100"/>
  <c r="BE141" i="99"/>
  <c r="AZ141" i="99"/>
  <c r="BG141" i="99" s="1"/>
  <c r="BD141" i="99"/>
  <c r="S145" i="100"/>
  <c r="S145" i="101" s="1"/>
  <c r="BP145" i="99"/>
  <c r="AB145" i="99"/>
  <c r="Q141" i="101"/>
  <c r="L25" i="3"/>
  <c r="J110" i="99"/>
  <c r="P110" i="99"/>
  <c r="F110" i="100"/>
  <c r="J110" i="100" s="1"/>
  <c r="BL129" i="99"/>
  <c r="BK129" i="99"/>
  <c r="BO129" i="99"/>
  <c r="BM129" i="99"/>
  <c r="L14" i="3"/>
  <c r="F95" i="100"/>
  <c r="K99" i="100"/>
  <c r="L99" i="99"/>
  <c r="M143" i="100"/>
  <c r="AA143" i="99"/>
  <c r="R37" i="82"/>
  <c r="C149" i="100"/>
  <c r="C149" i="106" s="1"/>
  <c r="BP149" i="99"/>
  <c r="BO149" i="99"/>
  <c r="BN149" i="99"/>
  <c r="BK149" i="99"/>
  <c r="BM149" i="99"/>
  <c r="BL149" i="99"/>
  <c r="S37" i="82"/>
  <c r="D149" i="100"/>
  <c r="F149" i="99"/>
  <c r="F22" i="82"/>
  <c r="H22" i="82" s="1"/>
  <c r="AV134" i="98" s="1"/>
  <c r="P134" i="98"/>
  <c r="N134" i="98"/>
  <c r="L134" i="98"/>
  <c r="G134" i="98"/>
  <c r="BA134" i="98" s="1"/>
  <c r="T134" i="98"/>
  <c r="R134" i="98"/>
  <c r="L26" i="2"/>
  <c r="T75" i="99"/>
  <c r="F75" i="100"/>
  <c r="L75" i="100" s="1"/>
  <c r="L75" i="99"/>
  <c r="T84" i="99"/>
  <c r="P84" i="99"/>
  <c r="F84" i="100"/>
  <c r="L84" i="100" s="1"/>
  <c r="Q94" i="100"/>
  <c r="R94" i="99"/>
  <c r="M139" i="100"/>
  <c r="AA139" i="99"/>
  <c r="I146" i="100"/>
  <c r="I146" i="101" s="1"/>
  <c r="F123" i="98"/>
  <c r="R25" i="64"/>
  <c r="R9" i="64"/>
  <c r="R206" i="64"/>
  <c r="P91" i="98"/>
  <c r="BM130" i="98"/>
  <c r="BK130" i="98"/>
  <c r="BL130" i="98"/>
  <c r="BP130" i="98"/>
  <c r="BO130" i="98"/>
  <c r="J134" i="98"/>
  <c r="BO140" i="98"/>
  <c r="BN140" i="98"/>
  <c r="BM140" i="98"/>
  <c r="BP140" i="98"/>
  <c r="BL140" i="98"/>
  <c r="BK140" i="98"/>
  <c r="AC142" i="98"/>
  <c r="F31" i="82"/>
  <c r="H31" i="82" s="1"/>
  <c r="AQ143" i="98" s="1"/>
  <c r="R143" i="98"/>
  <c r="P143" i="98"/>
  <c r="N143" i="98"/>
  <c r="T143" i="98"/>
  <c r="L143" i="98"/>
  <c r="J143" i="98"/>
  <c r="K24" i="2"/>
  <c r="B73" i="100"/>
  <c r="B73" i="106" s="1"/>
  <c r="L25" i="2"/>
  <c r="T74" i="99"/>
  <c r="F74" i="100"/>
  <c r="J74" i="99"/>
  <c r="I83" i="101"/>
  <c r="S99" i="101"/>
  <c r="K100" i="100"/>
  <c r="L100" i="99"/>
  <c r="S23" i="82"/>
  <c r="D135" i="100"/>
  <c r="F135" i="99"/>
  <c r="BI135" i="99"/>
  <c r="K72" i="100"/>
  <c r="K72" i="101" s="1"/>
  <c r="S97" i="101"/>
  <c r="K125" i="100"/>
  <c r="K125" i="101" s="1"/>
  <c r="H132" i="98"/>
  <c r="O98" i="100"/>
  <c r="P98" i="99"/>
  <c r="L29" i="3"/>
  <c r="J114" i="99"/>
  <c r="F114" i="100"/>
  <c r="P114" i="99"/>
  <c r="F28" i="82"/>
  <c r="H28" i="82" s="1"/>
  <c r="AT140" i="98" s="1"/>
  <c r="L140" i="98"/>
  <c r="J140" i="98"/>
  <c r="R140" i="98"/>
  <c r="T140" i="98"/>
  <c r="P140" i="98"/>
  <c r="N140" i="98"/>
  <c r="G140" i="98"/>
  <c r="BA140" i="98" s="1"/>
  <c r="BM146" i="98"/>
  <c r="BL146" i="98"/>
  <c r="BK146" i="98"/>
  <c r="BP146" i="98"/>
  <c r="BO146" i="98"/>
  <c r="BN146" i="98"/>
  <c r="R95" i="99"/>
  <c r="BN129" i="99"/>
  <c r="BP129" i="99"/>
  <c r="S142" i="100"/>
  <c r="S142" i="101" s="1"/>
  <c r="R14" i="82"/>
  <c r="Q26" i="82"/>
  <c r="B138" i="100"/>
  <c r="B138" i="106" s="1"/>
  <c r="H143" i="98"/>
  <c r="J67" i="99"/>
  <c r="K33" i="2"/>
  <c r="B82" i="100"/>
  <c r="B82" i="106" s="1"/>
  <c r="L84" i="99"/>
  <c r="K17" i="3"/>
  <c r="B98" i="100"/>
  <c r="B98" i="106" s="1"/>
  <c r="F105" i="99"/>
  <c r="F12" i="99" s="1"/>
  <c r="V125" i="100"/>
  <c r="AZ125" i="99"/>
  <c r="BG125" i="99" s="1"/>
  <c r="S15" i="82"/>
  <c r="F127" i="99"/>
  <c r="D127" i="100"/>
  <c r="BI127" i="99"/>
  <c r="AA134" i="99"/>
  <c r="M134" i="100"/>
  <c r="E148" i="100"/>
  <c r="T36" i="82"/>
  <c r="H127" i="98"/>
  <c r="K32" i="2"/>
  <c r="B81" i="100"/>
  <c r="B81" i="106" s="1"/>
  <c r="K86" i="100"/>
  <c r="L86" i="99"/>
  <c r="I130" i="100"/>
  <c r="I130" i="101" s="1"/>
  <c r="S32" i="82"/>
  <c r="D144" i="100"/>
  <c r="F144" i="99"/>
  <c r="BI144" i="99"/>
  <c r="K82" i="100"/>
  <c r="L82" i="99"/>
  <c r="I85" i="100"/>
  <c r="J85" i="99"/>
  <c r="O97" i="101"/>
  <c r="M148" i="101"/>
  <c r="AA148" i="101" s="1"/>
  <c r="AA148" i="100"/>
  <c r="O81" i="64"/>
  <c r="O23" i="64"/>
  <c r="O204" i="64"/>
  <c r="P29" i="64"/>
  <c r="O7" i="64"/>
  <c r="O139" i="64"/>
  <c r="BL129" i="98"/>
  <c r="BK129" i="98"/>
  <c r="BO129" i="98"/>
  <c r="BP129" i="98"/>
  <c r="BM129" i="98"/>
  <c r="BN129" i="98"/>
  <c r="H148" i="98"/>
  <c r="BP149" i="98"/>
  <c r="BO149" i="98"/>
  <c r="BN149" i="98"/>
  <c r="BK149" i="98"/>
  <c r="BM149" i="98"/>
  <c r="BL149" i="98"/>
  <c r="I81" i="100"/>
  <c r="J81" i="99"/>
  <c r="Q135" i="100"/>
  <c r="AB135" i="99"/>
  <c r="O138" i="100"/>
  <c r="O138" i="101" s="1"/>
  <c r="AA138" i="99"/>
  <c r="Q31" i="82"/>
  <c r="B143" i="100"/>
  <c r="B143" i="106" s="1"/>
  <c r="K84" i="101"/>
  <c r="BJ127" i="98"/>
  <c r="T55" i="107"/>
  <c r="T55" i="105"/>
  <c r="T55" i="106"/>
  <c r="T206" i="64"/>
  <c r="T55" i="104"/>
  <c r="T55" i="103"/>
  <c r="T25" i="64"/>
  <c r="T9" i="64"/>
  <c r="T55" i="101"/>
  <c r="T55" i="100"/>
  <c r="T55" i="99"/>
  <c r="AZ123" i="98"/>
  <c r="AC126" i="98"/>
  <c r="F15" i="82"/>
  <c r="H15" i="82" s="1"/>
  <c r="R127" i="98"/>
  <c r="P127" i="98"/>
  <c r="N127" i="98"/>
  <c r="T127" i="98"/>
  <c r="L127" i="98"/>
  <c r="J127" i="98"/>
  <c r="BL137" i="98"/>
  <c r="BK137" i="98"/>
  <c r="BO137" i="98"/>
  <c r="F27" i="82"/>
  <c r="H27" i="82" s="1"/>
  <c r="AT139" i="98" s="1"/>
  <c r="J139" i="98"/>
  <c r="G139" i="98"/>
  <c r="BA139" i="98" s="1"/>
  <c r="P139" i="98"/>
  <c r="T139" i="98"/>
  <c r="R139" i="98"/>
  <c r="N139" i="98"/>
  <c r="L139" i="98"/>
  <c r="L67" i="99"/>
  <c r="K67" i="100"/>
  <c r="P75" i="99"/>
  <c r="K28" i="2"/>
  <c r="B77" i="100"/>
  <c r="B77" i="106" s="1"/>
  <c r="L29" i="2"/>
  <c r="T78" i="99"/>
  <c r="F78" i="100"/>
  <c r="P78" i="99"/>
  <c r="L18" i="3"/>
  <c r="J99" i="99"/>
  <c r="R99" i="99"/>
  <c r="O100" i="100"/>
  <c r="P100" i="99"/>
  <c r="P108" i="99"/>
  <c r="D121" i="100"/>
  <c r="AB128" i="99"/>
  <c r="Q128" i="100"/>
  <c r="BO128" i="99"/>
  <c r="Q22" i="82"/>
  <c r="B134" i="100"/>
  <c r="B134" i="106" s="1"/>
  <c r="BC141" i="99"/>
  <c r="R32" i="82"/>
  <c r="C144" i="100"/>
  <c r="C144" i="106" s="1"/>
  <c r="Q144" i="101"/>
  <c r="AB144" i="101" s="1"/>
  <c r="AB144" i="100"/>
  <c r="O96" i="101"/>
  <c r="BP133" i="98"/>
  <c r="BN133" i="98"/>
  <c r="BO133" i="98"/>
  <c r="BK133" i="98"/>
  <c r="F30" i="82"/>
  <c r="H30" i="82" s="1"/>
  <c r="P142" i="98"/>
  <c r="N142" i="98"/>
  <c r="L142" i="98"/>
  <c r="G142" i="98"/>
  <c r="BA142" i="98" s="1"/>
  <c r="I77" i="100"/>
  <c r="S93" i="100"/>
  <c r="T93" i="99"/>
  <c r="K22" i="3"/>
  <c r="BO126" i="99"/>
  <c r="BN126" i="99"/>
  <c r="BM126" i="99"/>
  <c r="BP126" i="99"/>
  <c r="BL126" i="99"/>
  <c r="O130" i="100"/>
  <c r="O130" i="101" s="1"/>
  <c r="AA130" i="99"/>
  <c r="BM136" i="99"/>
  <c r="BL136" i="99"/>
  <c r="BK136" i="99"/>
  <c r="BP136" i="99"/>
  <c r="BO136" i="99"/>
  <c r="BN136" i="99"/>
  <c r="AZ138" i="99"/>
  <c r="BF138" i="99" s="1"/>
  <c r="S28" i="82"/>
  <c r="D140" i="100"/>
  <c r="BI140" i="99"/>
  <c r="F140" i="99"/>
  <c r="O141" i="100"/>
  <c r="O141" i="101" s="1"/>
  <c r="AA141" i="101" s="1"/>
  <c r="AA141" i="99"/>
  <c r="BP147" i="99"/>
  <c r="BM147" i="99"/>
  <c r="BO147" i="99"/>
  <c r="BN147" i="99"/>
  <c r="BL147" i="99"/>
  <c r="BK147" i="99"/>
  <c r="K73" i="100"/>
  <c r="K76" i="101"/>
  <c r="BL145" i="98"/>
  <c r="BK145" i="98"/>
  <c r="BO145" i="98"/>
  <c r="I73" i="101"/>
  <c r="J77" i="99"/>
  <c r="J78" i="99"/>
  <c r="K13" i="3"/>
  <c r="B94" i="100"/>
  <c r="B94" i="106" s="1"/>
  <c r="L16" i="3"/>
  <c r="F97" i="100"/>
  <c r="M97" i="100" s="1"/>
  <c r="Q97" i="101"/>
  <c r="I98" i="101"/>
  <c r="S100" i="101"/>
  <c r="U26" i="3"/>
  <c r="F111" i="101"/>
  <c r="BK126" i="99"/>
  <c r="BM128" i="99"/>
  <c r="BL128" i="99"/>
  <c r="BK128" i="99"/>
  <c r="BP128" i="99"/>
  <c r="AB130" i="99"/>
  <c r="Q130" i="100"/>
  <c r="S21" i="82"/>
  <c r="D133" i="100"/>
  <c r="F133" i="99"/>
  <c r="S134" i="101"/>
  <c r="AB134" i="101" s="1"/>
  <c r="AB134" i="100"/>
  <c r="I82" i="101"/>
  <c r="I112" i="101"/>
  <c r="S129" i="100"/>
  <c r="S129" i="101" s="1"/>
  <c r="F14" i="82"/>
  <c r="H14" i="82" s="1"/>
  <c r="AQ126" i="98" s="1"/>
  <c r="P126" i="98"/>
  <c r="N126" i="98"/>
  <c r="L126" i="98"/>
  <c r="G126" i="98"/>
  <c r="BA126" i="98" s="1"/>
  <c r="R7" i="64"/>
  <c r="R29" i="64"/>
  <c r="R204" i="64"/>
  <c r="R23" i="64"/>
  <c r="J126" i="98"/>
  <c r="F19" i="82"/>
  <c r="H19" i="82" s="1"/>
  <c r="AV131" i="98" s="1"/>
  <c r="J131" i="98"/>
  <c r="G131" i="98"/>
  <c r="BA131" i="98" s="1"/>
  <c r="P131" i="98"/>
  <c r="BL133" i="98"/>
  <c r="AC137" i="98"/>
  <c r="BM138" i="98"/>
  <c r="BL138" i="98"/>
  <c r="BK138" i="98"/>
  <c r="BP138" i="98"/>
  <c r="J142" i="98"/>
  <c r="BM145" i="98"/>
  <c r="K75" i="101"/>
  <c r="J76" i="99"/>
  <c r="K79" i="100"/>
  <c r="L79" i="99"/>
  <c r="L80" i="99"/>
  <c r="K80" i="100"/>
  <c r="T86" i="99"/>
  <c r="F86" i="100"/>
  <c r="K93" i="100"/>
  <c r="L93" i="99"/>
  <c r="K94" i="100"/>
  <c r="L94" i="99"/>
  <c r="BN128" i="99"/>
  <c r="T19" i="82"/>
  <c r="E131" i="100"/>
  <c r="F131" i="99"/>
  <c r="S133" i="100"/>
  <c r="S133" i="101" s="1"/>
  <c r="AB133" i="99"/>
  <c r="AA135" i="99"/>
  <c r="M135" i="100"/>
  <c r="Q139" i="101"/>
  <c r="AB139" i="101" s="1"/>
  <c r="AB139" i="100"/>
  <c r="O145" i="100"/>
  <c r="O145" i="101" s="1"/>
  <c r="I74" i="101"/>
  <c r="Q98" i="101"/>
  <c r="I111" i="101"/>
  <c r="J111" i="100"/>
  <c r="J206" i="64"/>
  <c r="J83" i="64"/>
  <c r="J141" i="64"/>
  <c r="J9" i="64"/>
  <c r="J25" i="64"/>
  <c r="BP125" i="98"/>
  <c r="BN125" i="98"/>
  <c r="BO125" i="98"/>
  <c r="BK125" i="98"/>
  <c r="R126" i="98"/>
  <c r="F20" i="82"/>
  <c r="H20" i="82" s="1"/>
  <c r="AT132" i="98" s="1"/>
  <c r="L132" i="98"/>
  <c r="J132" i="98"/>
  <c r="R132" i="98"/>
  <c r="BO132" i="98"/>
  <c r="BM132" i="98"/>
  <c r="BN132" i="98"/>
  <c r="BJ132" i="98"/>
  <c r="BM133" i="98"/>
  <c r="AC134" i="98"/>
  <c r="F23" i="82"/>
  <c r="H23" i="82" s="1"/>
  <c r="AU135" i="98" s="1"/>
  <c r="R135" i="98"/>
  <c r="N135" i="98"/>
  <c r="P135" i="98"/>
  <c r="BP141" i="98"/>
  <c r="BO141" i="98"/>
  <c r="BN141" i="98"/>
  <c r="BK141" i="98"/>
  <c r="R142" i="98"/>
  <c r="BN145" i="98"/>
  <c r="F35" i="82"/>
  <c r="H35" i="82" s="1"/>
  <c r="AT147" i="98" s="1"/>
  <c r="J147" i="98"/>
  <c r="G147" i="98"/>
  <c r="BA147" i="98" s="1"/>
  <c r="P147" i="98"/>
  <c r="F36" i="82"/>
  <c r="H36" i="82" s="1"/>
  <c r="AR148" i="98" s="1"/>
  <c r="L148" i="98"/>
  <c r="J148" i="98"/>
  <c r="R148" i="98"/>
  <c r="BO148" i="98"/>
  <c r="BN148" i="98"/>
  <c r="BM148" i="98"/>
  <c r="K74" i="100"/>
  <c r="L74" i="99"/>
  <c r="K12" i="3"/>
  <c r="B93" i="100"/>
  <c r="B93" i="106" s="1"/>
  <c r="P95" i="99"/>
  <c r="O95" i="100"/>
  <c r="Q96" i="100"/>
  <c r="R96" i="99"/>
  <c r="J97" i="99"/>
  <c r="T97" i="99"/>
  <c r="K98" i="101"/>
  <c r="O99" i="100"/>
  <c r="P99" i="99"/>
  <c r="AZ126" i="99"/>
  <c r="BB126" i="99" s="1"/>
  <c r="AB127" i="99"/>
  <c r="Q127" i="100"/>
  <c r="BP133" i="99"/>
  <c r="BO133" i="99"/>
  <c r="BN133" i="99"/>
  <c r="BK133" i="99"/>
  <c r="BL133" i="99"/>
  <c r="BE134" i="99"/>
  <c r="BB134" i="99"/>
  <c r="Q23" i="82"/>
  <c r="B135" i="100"/>
  <c r="B135" i="106" s="1"/>
  <c r="R24" i="82"/>
  <c r="C136" i="100"/>
  <c r="C136" i="106" s="1"/>
  <c r="Q136" i="101"/>
  <c r="R25" i="82"/>
  <c r="C137" i="100"/>
  <c r="C137" i="106" s="1"/>
  <c r="M137" i="101"/>
  <c r="AA137" i="101" s="1"/>
  <c r="AA137" i="100"/>
  <c r="BL137" i="99"/>
  <c r="BK137" i="99"/>
  <c r="BO137" i="99"/>
  <c r="BP137" i="99"/>
  <c r="BN137" i="99"/>
  <c r="BM137" i="99"/>
  <c r="M138" i="101"/>
  <c r="E139" i="101"/>
  <c r="AX27" i="82" s="1"/>
  <c r="AI27" i="82"/>
  <c r="BK146" i="99"/>
  <c r="BN146" i="99"/>
  <c r="BM146" i="99"/>
  <c r="BL146" i="99"/>
  <c r="BP146" i="99"/>
  <c r="I97" i="101"/>
  <c r="B99" i="100"/>
  <c r="B99" i="106" s="1"/>
  <c r="P111" i="100"/>
  <c r="O133" i="100"/>
  <c r="T27" i="82"/>
  <c r="T28" i="82"/>
  <c r="E140" i="100"/>
  <c r="R29" i="82"/>
  <c r="C141" i="100"/>
  <c r="C141" i="106" s="1"/>
  <c r="Q33" i="82"/>
  <c r="B145" i="100"/>
  <c r="B145" i="106" s="1"/>
  <c r="AZ147" i="99"/>
  <c r="BF147" i="99" s="1"/>
  <c r="P113" i="100"/>
  <c r="E142" i="100"/>
  <c r="S23" i="64"/>
  <c r="S204" i="64"/>
  <c r="S7" i="64"/>
  <c r="T29" i="64"/>
  <c r="T125" i="98"/>
  <c r="BM127" i="98"/>
  <c r="BN128" i="98"/>
  <c r="L129" i="98"/>
  <c r="N130" i="98"/>
  <c r="T133" i="98"/>
  <c r="BM135" i="98"/>
  <c r="BN136" i="98"/>
  <c r="L137" i="98"/>
  <c r="N138" i="98"/>
  <c r="T141" i="98"/>
  <c r="BN144" i="98"/>
  <c r="N146" i="98"/>
  <c r="T149" i="98"/>
  <c r="K14" i="101"/>
  <c r="K29" i="2"/>
  <c r="B78" i="100"/>
  <c r="B78" i="106" s="1"/>
  <c r="I80" i="101"/>
  <c r="T81" i="99"/>
  <c r="L32" i="2"/>
  <c r="F81" i="100"/>
  <c r="P81" i="99"/>
  <c r="I84" i="100"/>
  <c r="J84" i="99"/>
  <c r="K107" i="101"/>
  <c r="K109" i="101"/>
  <c r="K111" i="101"/>
  <c r="L111" i="100"/>
  <c r="L113" i="100"/>
  <c r="S24" i="82"/>
  <c r="F136" i="99"/>
  <c r="BI141" i="99"/>
  <c r="F142" i="99"/>
  <c r="AB144" i="99"/>
  <c r="R33" i="82"/>
  <c r="C145" i="100"/>
  <c r="C145" i="106" s="1"/>
  <c r="Q34" i="82"/>
  <c r="B146" i="100"/>
  <c r="B146" i="106" s="1"/>
  <c r="AZ146" i="99"/>
  <c r="BG146" i="99" s="1"/>
  <c r="S36" i="82"/>
  <c r="D148" i="100"/>
  <c r="BI148" i="99"/>
  <c r="F148" i="99"/>
  <c r="BG149" i="99"/>
  <c r="BF149" i="99"/>
  <c r="BE149" i="99"/>
  <c r="BB149" i="99"/>
  <c r="BC149" i="99"/>
  <c r="T146" i="98"/>
  <c r="T73" i="99"/>
  <c r="L24" i="2"/>
  <c r="F73" i="100"/>
  <c r="P73" i="99"/>
  <c r="K27" i="2"/>
  <c r="B76" i="100"/>
  <c r="B76" i="106" s="1"/>
  <c r="L30" i="2"/>
  <c r="T79" i="99"/>
  <c r="P79" i="99"/>
  <c r="L33" i="2"/>
  <c r="T82" i="99"/>
  <c r="F82" i="100"/>
  <c r="L12" i="3"/>
  <c r="F93" i="100"/>
  <c r="K95" i="101"/>
  <c r="AA125" i="100"/>
  <c r="AA125" i="101"/>
  <c r="T14" i="82"/>
  <c r="AB126" i="101"/>
  <c r="Q17" i="82"/>
  <c r="B129" i="100"/>
  <c r="B129" i="106" s="1"/>
  <c r="AZ130" i="99"/>
  <c r="BE130" i="99" s="1"/>
  <c r="AZ131" i="99"/>
  <c r="BB131" i="99" s="1"/>
  <c r="BC131" i="99"/>
  <c r="M132" i="101"/>
  <c r="AA132" i="101" s="1"/>
  <c r="AA132" i="100"/>
  <c r="AA132" i="99"/>
  <c r="R22" i="82"/>
  <c r="C134" i="100"/>
  <c r="C134" i="106" s="1"/>
  <c r="S141" i="100"/>
  <c r="S141" i="101" s="1"/>
  <c r="AB141" i="99"/>
  <c r="BC142" i="99"/>
  <c r="S31" i="82"/>
  <c r="D143" i="100"/>
  <c r="F143" i="99"/>
  <c r="BI143" i="99"/>
  <c r="Q143" i="100"/>
  <c r="AB143" i="99"/>
  <c r="T35" i="82"/>
  <c r="E147" i="100"/>
  <c r="I78" i="100"/>
  <c r="S96" i="100"/>
  <c r="F98" i="100"/>
  <c r="Q125" i="101"/>
  <c r="AB126" i="100"/>
  <c r="D141" i="100"/>
  <c r="Q133" i="101"/>
  <c r="J81" i="64"/>
  <c r="I23" i="64"/>
  <c r="J29" i="64"/>
  <c r="I7" i="64"/>
  <c r="I139" i="64"/>
  <c r="T129" i="98"/>
  <c r="G130" i="98"/>
  <c r="BA130" i="98" s="1"/>
  <c r="T137" i="98"/>
  <c r="G138" i="98"/>
  <c r="BA138" i="98" s="1"/>
  <c r="BM139" i="98"/>
  <c r="L141" i="98"/>
  <c r="T145" i="98"/>
  <c r="G146" i="98"/>
  <c r="BA146" i="98" s="1"/>
  <c r="BM147" i="98"/>
  <c r="L149" i="98"/>
  <c r="S5" i="99"/>
  <c r="T53" i="99" s="1"/>
  <c r="Q67" i="101"/>
  <c r="J75" i="99"/>
  <c r="L27" i="2"/>
  <c r="T76" i="99"/>
  <c r="P76" i="99"/>
  <c r="L77" i="99"/>
  <c r="L34" i="2"/>
  <c r="T83" i="99"/>
  <c r="F83" i="100"/>
  <c r="P93" i="99"/>
  <c r="L95" i="99"/>
  <c r="T95" i="99"/>
  <c r="I96" i="100"/>
  <c r="J96" i="99"/>
  <c r="R97" i="99"/>
  <c r="Q100" i="100"/>
  <c r="R100" i="99"/>
  <c r="K108" i="101"/>
  <c r="K110" i="101"/>
  <c r="K112" i="101"/>
  <c r="K114" i="101"/>
  <c r="S13" i="82"/>
  <c r="BI125" i="99"/>
  <c r="F126" i="99"/>
  <c r="R16" i="82"/>
  <c r="C128" i="100"/>
  <c r="C128" i="106" s="1"/>
  <c r="M129" i="101"/>
  <c r="AA129" i="101" s="1"/>
  <c r="AA129" i="100"/>
  <c r="M130" i="101"/>
  <c r="BD130" i="99"/>
  <c r="M131" i="100"/>
  <c r="AA131" i="99"/>
  <c r="BE131" i="99"/>
  <c r="S20" i="82"/>
  <c r="D132" i="100"/>
  <c r="BI132" i="99"/>
  <c r="F132" i="99"/>
  <c r="BG133" i="99"/>
  <c r="BF133" i="99"/>
  <c r="BE133" i="99"/>
  <c r="BB133" i="99"/>
  <c r="BC133" i="99"/>
  <c r="Q30" i="82"/>
  <c r="B142" i="100"/>
  <c r="B142" i="106" s="1"/>
  <c r="T31" i="82"/>
  <c r="E143" i="100"/>
  <c r="BL145" i="99"/>
  <c r="BK145" i="99"/>
  <c r="BO145" i="99"/>
  <c r="Q146" i="100"/>
  <c r="AB146" i="99"/>
  <c r="F147" i="99"/>
  <c r="Q147" i="101"/>
  <c r="AB147" i="101" s="1"/>
  <c r="AB147" i="100"/>
  <c r="B74" i="100"/>
  <c r="B74" i="106" s="1"/>
  <c r="AA146" i="100"/>
  <c r="K113" i="101"/>
  <c r="AB149" i="101"/>
  <c r="U28" i="3"/>
  <c r="F113" i="101"/>
  <c r="J113" i="101" s="1"/>
  <c r="G204" i="64"/>
  <c r="G139" i="64"/>
  <c r="H29" i="64"/>
  <c r="G7" i="64"/>
  <c r="G23" i="64"/>
  <c r="G81" i="64"/>
  <c r="M7" i="64"/>
  <c r="M204" i="64"/>
  <c r="M139" i="64"/>
  <c r="M81" i="64"/>
  <c r="M23" i="64"/>
  <c r="N29" i="64"/>
  <c r="N125" i="98"/>
  <c r="T128" i="98"/>
  <c r="G129" i="98"/>
  <c r="N133" i="98"/>
  <c r="T136" i="98"/>
  <c r="G137" i="98"/>
  <c r="BJ137" i="98" s="1"/>
  <c r="N141" i="98"/>
  <c r="T144" i="98"/>
  <c r="G145" i="98"/>
  <c r="BA145" i="98" s="1"/>
  <c r="N149" i="98"/>
  <c r="I67" i="101"/>
  <c r="R67" i="99"/>
  <c r="F72" i="100"/>
  <c r="T72" i="99"/>
  <c r="L23" i="2"/>
  <c r="K78" i="100"/>
  <c r="L78" i="99"/>
  <c r="L81" i="99"/>
  <c r="L85" i="99"/>
  <c r="I93" i="101"/>
  <c r="Q93" i="101"/>
  <c r="L13" i="3"/>
  <c r="F94" i="100"/>
  <c r="M94" i="100" s="1"/>
  <c r="K16" i="3"/>
  <c r="B97" i="100"/>
  <c r="B97" i="106" s="1"/>
  <c r="S98" i="101"/>
  <c r="L108" i="99"/>
  <c r="L24" i="3"/>
  <c r="J109" i="99"/>
  <c r="L110" i="99"/>
  <c r="L26" i="3"/>
  <c r="J111" i="99"/>
  <c r="L112" i="99"/>
  <c r="L28" i="3"/>
  <c r="J113" i="99"/>
  <c r="L114" i="99"/>
  <c r="S16" i="82"/>
  <c r="D128" i="100"/>
  <c r="F128" i="99"/>
  <c r="BF130" i="99"/>
  <c r="BF131" i="99"/>
  <c r="T20" i="82"/>
  <c r="E132" i="100"/>
  <c r="R21" i="82"/>
  <c r="C133" i="100"/>
  <c r="C133" i="106" s="1"/>
  <c r="BD133" i="99"/>
  <c r="T22" i="82"/>
  <c r="E134" i="100"/>
  <c r="AZ139" i="99"/>
  <c r="BF139" i="99" s="1"/>
  <c r="M140" i="101"/>
  <c r="AA140" i="101" s="1"/>
  <c r="AA140" i="100"/>
  <c r="AA140" i="99"/>
  <c r="R30" i="82"/>
  <c r="C142" i="100"/>
  <c r="C142" i="106" s="1"/>
  <c r="BM145" i="99"/>
  <c r="J113" i="100"/>
  <c r="B127" i="100"/>
  <c r="B127" i="106" s="1"/>
  <c r="D136" i="100"/>
  <c r="T77" i="99"/>
  <c r="L28" i="2"/>
  <c r="P77" i="99"/>
  <c r="P85" i="99"/>
  <c r="S14" i="82"/>
  <c r="AG15" i="82"/>
  <c r="C127" i="101"/>
  <c r="AV15" i="82" s="1"/>
  <c r="AZ127" i="99"/>
  <c r="BB127" i="99" s="1"/>
  <c r="Q16" i="82"/>
  <c r="B128" i="100"/>
  <c r="B128" i="106" s="1"/>
  <c r="BG128" i="99"/>
  <c r="Q129" i="101"/>
  <c r="BF129" i="99"/>
  <c r="BC132" i="99"/>
  <c r="E133" i="100"/>
  <c r="T21" i="82"/>
  <c r="S22" i="82"/>
  <c r="D134" i="100"/>
  <c r="R23" i="82"/>
  <c r="C135" i="100"/>
  <c r="C135" i="106" s="1"/>
  <c r="AZ135" i="99"/>
  <c r="BB135" i="99" s="1"/>
  <c r="Q24" i="82"/>
  <c r="B136" i="100"/>
  <c r="B136" i="106" s="1"/>
  <c r="BG136" i="99"/>
  <c r="BF137" i="99"/>
  <c r="BC140" i="99"/>
  <c r="R31" i="82"/>
  <c r="C143" i="100"/>
  <c r="C143" i="106" s="1"/>
  <c r="AZ143" i="99"/>
  <c r="BB143" i="99" s="1"/>
  <c r="Q32" i="82"/>
  <c r="B144" i="100"/>
  <c r="B144" i="106" s="1"/>
  <c r="BG144" i="99"/>
  <c r="Q145" i="101"/>
  <c r="BF145" i="99"/>
  <c r="BC148" i="99"/>
  <c r="T37" i="82"/>
  <c r="E149" i="100"/>
  <c r="D130" i="100"/>
  <c r="C131" i="100"/>
  <c r="C131" i="106" s="1"/>
  <c r="E137" i="100"/>
  <c r="D138" i="100"/>
  <c r="C139" i="100"/>
  <c r="C139" i="106" s="1"/>
  <c r="E141" i="100"/>
  <c r="L22" i="3"/>
  <c r="L21" i="3"/>
  <c r="T16" i="82"/>
  <c r="E128" i="100"/>
  <c r="AA128" i="101"/>
  <c r="S17" i="82"/>
  <c r="D129" i="100"/>
  <c r="R18" i="82"/>
  <c r="C130" i="100"/>
  <c r="C130" i="106" s="1"/>
  <c r="Q19" i="82"/>
  <c r="B131" i="100"/>
  <c r="B131" i="106" s="1"/>
  <c r="T24" i="82"/>
  <c r="E136" i="100"/>
  <c r="BB136" i="99"/>
  <c r="S25" i="82"/>
  <c r="D137" i="100"/>
  <c r="R26" i="82"/>
  <c r="C138" i="100"/>
  <c r="C138" i="106" s="1"/>
  <c r="BI138" i="99"/>
  <c r="Q27" i="82"/>
  <c r="B139" i="100"/>
  <c r="B139" i="106" s="1"/>
  <c r="BC143" i="99"/>
  <c r="M144" i="101"/>
  <c r="AA144" i="101" s="1"/>
  <c r="AA144" i="100"/>
  <c r="BB144" i="99"/>
  <c r="S33" i="82"/>
  <c r="D145" i="100"/>
  <c r="R34" i="82"/>
  <c r="C146" i="100"/>
  <c r="C146" i="106" s="1"/>
  <c r="Q35" i="82"/>
  <c r="B147" i="100"/>
  <c r="B147" i="106" s="1"/>
  <c r="Q148" i="101"/>
  <c r="AB148" i="101" s="1"/>
  <c r="AB148" i="100"/>
  <c r="AB149" i="99"/>
  <c r="AZ132" i="100"/>
  <c r="BC132" i="100" s="1"/>
  <c r="B133" i="100"/>
  <c r="B133" i="106" s="1"/>
  <c r="L98" i="99"/>
  <c r="T98" i="99"/>
  <c r="AB126" i="99"/>
  <c r="BB129" i="99"/>
  <c r="BI131" i="99"/>
  <c r="AB134" i="99"/>
  <c r="BD135" i="99"/>
  <c r="BI139" i="99"/>
  <c r="AB142" i="99"/>
  <c r="BD144" i="100"/>
  <c r="BC144" i="100"/>
  <c r="BB144" i="100"/>
  <c r="BG144" i="100"/>
  <c r="BF144" i="100"/>
  <c r="BE144" i="100"/>
  <c r="BC144" i="99"/>
  <c r="T33" i="82"/>
  <c r="E145" i="100"/>
  <c r="M145" i="101"/>
  <c r="BB145" i="99"/>
  <c r="S34" i="82"/>
  <c r="D146" i="100"/>
  <c r="R35" i="82"/>
  <c r="C147" i="100"/>
  <c r="C147" i="106" s="1"/>
  <c r="Q36" i="82"/>
  <c r="B148" i="100"/>
  <c r="B148" i="106" s="1"/>
  <c r="AB149" i="100"/>
  <c r="AA128" i="100"/>
  <c r="BD132" i="100"/>
  <c r="O136" i="100"/>
  <c r="AA128" i="99"/>
  <c r="F129" i="99"/>
  <c r="Q29" i="82"/>
  <c r="B141" i="100"/>
  <c r="B141" i="106" s="1"/>
  <c r="Q142" i="101"/>
  <c r="AA144" i="99"/>
  <c r="BC145" i="99"/>
  <c r="E146" i="100"/>
  <c r="T34" i="82"/>
  <c r="AA146" i="101"/>
  <c r="S35" i="82"/>
  <c r="D147" i="100"/>
  <c r="R36" i="82"/>
  <c r="C148" i="100"/>
  <c r="C148" i="106" s="1"/>
  <c r="Q37" i="82"/>
  <c r="B149" i="100"/>
  <c r="B149" i="106" s="1"/>
  <c r="B96" i="100"/>
  <c r="B96" i="106" s="1"/>
  <c r="F100" i="100"/>
  <c r="M100" i="100" s="1"/>
  <c r="AD6" i="2"/>
  <c r="U6" i="2"/>
  <c r="L6" i="2"/>
  <c r="U7" i="3"/>
  <c r="AD7" i="3"/>
  <c r="L7" i="3"/>
  <c r="AD6" i="3"/>
  <c r="U6" i="3"/>
  <c r="L6" i="3"/>
  <c r="AW7" i="82"/>
  <c r="AR10" i="106"/>
  <c r="S89" i="105"/>
  <c r="R103" i="105" s="1"/>
  <c r="S103" i="105"/>
  <c r="S103" i="107"/>
  <c r="S89" i="107"/>
  <c r="R103" i="107" s="1"/>
  <c r="AD8" i="2"/>
  <c r="U8" i="2"/>
  <c r="S7" i="82"/>
  <c r="L8" i="3"/>
  <c r="AD8" i="3"/>
  <c r="O5" i="104"/>
  <c r="P53" i="104" s="1"/>
  <c r="AP10" i="105"/>
  <c r="Q89" i="103"/>
  <c r="AP10" i="104"/>
  <c r="AP10" i="103"/>
  <c r="Q103" i="104"/>
  <c r="T10" i="104"/>
  <c r="S10" i="104" s="1"/>
  <c r="I5" i="104"/>
  <c r="J53" i="104" s="1"/>
  <c r="J55" i="104" s="1"/>
  <c r="G5" i="104"/>
  <c r="H53" i="104" s="1"/>
  <c r="Q5" i="104"/>
  <c r="R53" i="104" s="1"/>
  <c r="R55" i="104" s="1"/>
  <c r="Q89" i="106"/>
  <c r="AP10" i="107"/>
  <c r="S103" i="104"/>
  <c r="M5" i="105"/>
  <c r="N53" i="105" s="1"/>
  <c r="R10" i="105"/>
  <c r="R57" i="105" s="1"/>
  <c r="AP10" i="106"/>
  <c r="R10" i="104"/>
  <c r="R72" i="64" s="1"/>
  <c r="AR10" i="107"/>
  <c r="S103" i="106"/>
  <c r="M5" i="106"/>
  <c r="N53" i="106" s="1"/>
  <c r="L145" i="64"/>
  <c r="Q69" i="101"/>
  <c r="J66" i="104"/>
  <c r="J10" i="104" s="1"/>
  <c r="J57" i="104" s="1"/>
  <c r="L66" i="106"/>
  <c r="L10" i="106" s="1"/>
  <c r="L74" i="64" s="1"/>
  <c r="K74" i="64" s="1"/>
  <c r="L66" i="98"/>
  <c r="L10" i="98" s="1"/>
  <c r="L59" i="64" s="1"/>
  <c r="P66" i="98"/>
  <c r="P10" i="98" s="1"/>
  <c r="P59" i="64" s="1"/>
  <c r="K70" i="100"/>
  <c r="L70" i="100" s="1"/>
  <c r="R68" i="99"/>
  <c r="K68" i="100"/>
  <c r="K71" i="100"/>
  <c r="L71" i="100" s="1"/>
  <c r="Q68" i="101"/>
  <c r="S68" i="101"/>
  <c r="P68" i="99"/>
  <c r="T68" i="99"/>
  <c r="J66" i="98"/>
  <c r="J10" i="98" s="1"/>
  <c r="I10" i="98" s="1"/>
  <c r="J68" i="99"/>
  <c r="B72" i="100"/>
  <c r="I68" i="101"/>
  <c r="I72" i="100"/>
  <c r="BB126" i="103"/>
  <c r="BA126" i="103"/>
  <c r="AZ126" i="103"/>
  <c r="AX126" i="103"/>
  <c r="AW126" i="103"/>
  <c r="BA125" i="107"/>
  <c r="AZ125" i="107"/>
  <c r="AY125" i="107"/>
  <c r="AW125" i="107"/>
  <c r="AV125" i="107"/>
  <c r="BB125" i="103"/>
  <c r="BA126" i="107"/>
  <c r="AV126" i="107"/>
  <c r="F96" i="101" l="1"/>
  <c r="M96" i="101" s="1"/>
  <c r="U15" i="3"/>
  <c r="L89" i="103"/>
  <c r="L89" i="105"/>
  <c r="L89" i="104"/>
  <c r="L89" i="107"/>
  <c r="L89" i="106"/>
  <c r="J103" i="106"/>
  <c r="J103" i="104"/>
  <c r="J103" i="105"/>
  <c r="J103" i="103"/>
  <c r="J103" i="107"/>
  <c r="P96" i="100"/>
  <c r="K103" i="105"/>
  <c r="K103" i="104"/>
  <c r="K103" i="106"/>
  <c r="K103" i="103"/>
  <c r="L64" i="103"/>
  <c r="I103" i="104"/>
  <c r="I103" i="103"/>
  <c r="L103" i="106"/>
  <c r="L103" i="105"/>
  <c r="L103" i="104"/>
  <c r="L103" i="103"/>
  <c r="L103" i="107"/>
  <c r="J112" i="64"/>
  <c r="J54" i="64"/>
  <c r="I135" i="64"/>
  <c r="K100" i="64"/>
  <c r="R99" i="100"/>
  <c r="AD15" i="4"/>
  <c r="AD20" i="4" s="1"/>
  <c r="V20" i="4"/>
  <c r="K102" i="64"/>
  <c r="K131" i="64"/>
  <c r="K103" i="107" s="1"/>
  <c r="I131" i="64"/>
  <c r="I103" i="105" s="1"/>
  <c r="F99" i="101"/>
  <c r="M99" i="101" s="1"/>
  <c r="T99" i="100"/>
  <c r="J99" i="100"/>
  <c r="J98" i="100"/>
  <c r="M98" i="100"/>
  <c r="J93" i="100"/>
  <c r="M93" i="100"/>
  <c r="T95" i="100"/>
  <c r="M95" i="100"/>
  <c r="J7" i="105"/>
  <c r="AH2" i="105" s="1"/>
  <c r="I114" i="64"/>
  <c r="BB123" i="98"/>
  <c r="T12" i="107"/>
  <c r="T59" i="107" s="1"/>
  <c r="I12" i="103"/>
  <c r="K11" i="106"/>
  <c r="Q10" i="106"/>
  <c r="Q11" i="105"/>
  <c r="I12" i="105"/>
  <c r="S11" i="104"/>
  <c r="Q11" i="104"/>
  <c r="K11" i="103"/>
  <c r="Q11" i="103"/>
  <c r="AS133" i="98"/>
  <c r="S10" i="98"/>
  <c r="AQ141" i="98"/>
  <c r="AU141" i="98"/>
  <c r="AC137" i="99"/>
  <c r="BK123" i="104"/>
  <c r="AU147" i="98"/>
  <c r="AR145" i="98"/>
  <c r="BQ143" i="98"/>
  <c r="I27" i="64"/>
  <c r="AT148" i="98"/>
  <c r="AR131" i="98"/>
  <c r="AV132" i="98"/>
  <c r="AX132" i="98" s="1"/>
  <c r="AQ148" i="98"/>
  <c r="AU131" i="98"/>
  <c r="AS138" i="98"/>
  <c r="AR138" i="98"/>
  <c r="AU145" i="98"/>
  <c r="AT134" i="98"/>
  <c r="AX134" i="98" s="1"/>
  <c r="AT131" i="98"/>
  <c r="AX131" i="98" s="1"/>
  <c r="AU134" i="98"/>
  <c r="AP132" i="98"/>
  <c r="AQ137" i="98"/>
  <c r="AS147" i="98"/>
  <c r="AT133" i="98"/>
  <c r="AV133" i="98"/>
  <c r="AS134" i="98"/>
  <c r="AQ138" i="98"/>
  <c r="AQ147" i="98"/>
  <c r="AR133" i="98"/>
  <c r="BD147" i="106"/>
  <c r="BD143" i="106"/>
  <c r="AU144" i="98"/>
  <c r="AR144" i="98"/>
  <c r="AR140" i="98"/>
  <c r="AV148" i="98"/>
  <c r="BC125" i="99"/>
  <c r="AS148" i="98"/>
  <c r="AQ134" i="98"/>
  <c r="AS131" i="98"/>
  <c r="AQ131" i="98"/>
  <c r="AQ140" i="98"/>
  <c r="AR147" i="98"/>
  <c r="AV137" i="98"/>
  <c r="AX137" i="98" s="1"/>
  <c r="AV141" i="98"/>
  <c r="AV138" i="98"/>
  <c r="AX138" i="98" s="1"/>
  <c r="AU137" i="98"/>
  <c r="AQ144" i="98"/>
  <c r="AS139" i="98"/>
  <c r="AP144" i="98"/>
  <c r="AU140" i="98"/>
  <c r="AR135" i="98"/>
  <c r="AU142" i="98"/>
  <c r="AQ142" i="98"/>
  <c r="BB125" i="99"/>
  <c r="AR139" i="98"/>
  <c r="AU148" i="98"/>
  <c r="AR142" i="98"/>
  <c r="AQ132" i="98"/>
  <c r="AP143" i="98"/>
  <c r="AS142" i="98"/>
  <c r="AW142" i="98" s="1"/>
  <c r="AS137" i="98"/>
  <c r="AS145" i="98"/>
  <c r="AR137" i="98"/>
  <c r="AQ145" i="98"/>
  <c r="AT144" i="98"/>
  <c r="AX144" i="98" s="1"/>
  <c r="AU139" i="98"/>
  <c r="AV139" i="98"/>
  <c r="AX139" i="98" s="1"/>
  <c r="AQ135" i="98"/>
  <c r="AR143" i="98"/>
  <c r="AS135" i="98"/>
  <c r="AW135" i="98" s="1"/>
  <c r="AP136" i="98"/>
  <c r="AS143" i="98"/>
  <c r="AT143" i="98"/>
  <c r="AV143" i="98"/>
  <c r="AU143" i="98"/>
  <c r="AV142" i="98"/>
  <c r="AS140" i="98"/>
  <c r="AR132" i="98"/>
  <c r="AV147" i="98"/>
  <c r="AX147" i="98" s="1"/>
  <c r="AU138" i="98"/>
  <c r="AU132" i="98"/>
  <c r="AQ139" i="98"/>
  <c r="AV135" i="98"/>
  <c r="AT135" i="98"/>
  <c r="AT142" i="98"/>
  <c r="AS132" i="98"/>
  <c r="AV145" i="98"/>
  <c r="AX145" i="98" s="1"/>
  <c r="AS141" i="98"/>
  <c r="AR134" i="98"/>
  <c r="AV140" i="98"/>
  <c r="AX140" i="98" s="1"/>
  <c r="AT141" i="98"/>
  <c r="AU133" i="98"/>
  <c r="AS144" i="98"/>
  <c r="BE123" i="98"/>
  <c r="BC123" i="98"/>
  <c r="K11" i="104"/>
  <c r="I12" i="107"/>
  <c r="BB146" i="99"/>
  <c r="BG147" i="99"/>
  <c r="BE138" i="99"/>
  <c r="BB140" i="99"/>
  <c r="BG143" i="99"/>
  <c r="BB147" i="99"/>
  <c r="BG142" i="99"/>
  <c r="BD131" i="99"/>
  <c r="BE147" i="99"/>
  <c r="BC147" i="99"/>
  <c r="BB138" i="99"/>
  <c r="BF141" i="99"/>
  <c r="BF140" i="99"/>
  <c r="BB148" i="99"/>
  <c r="BE140" i="99"/>
  <c r="BC136" i="99"/>
  <c r="BG139" i="99"/>
  <c r="BG131" i="99"/>
  <c r="BB130" i="99"/>
  <c r="BD147" i="99"/>
  <c r="BB141" i="99"/>
  <c r="BD148" i="99"/>
  <c r="J7" i="106"/>
  <c r="AH2" i="106" s="1"/>
  <c r="J7" i="100"/>
  <c r="T59" i="64"/>
  <c r="J7" i="104"/>
  <c r="AH2" i="104" s="1"/>
  <c r="S12" i="107"/>
  <c r="BH123" i="107"/>
  <c r="BG123" i="107"/>
  <c r="K12" i="107"/>
  <c r="S11" i="107"/>
  <c r="Q11" i="107"/>
  <c r="K11" i="107"/>
  <c r="I10" i="107"/>
  <c r="K10" i="107"/>
  <c r="S10" i="107"/>
  <c r="Q10" i="107"/>
  <c r="O10" i="107"/>
  <c r="BL123" i="106"/>
  <c r="BH123" i="106"/>
  <c r="BD129" i="106"/>
  <c r="Q11" i="106"/>
  <c r="S11" i="106"/>
  <c r="S10" i="106"/>
  <c r="BC128" i="105"/>
  <c r="BM123" i="105"/>
  <c r="S11" i="105"/>
  <c r="O10" i="104"/>
  <c r="P13" i="103"/>
  <c r="BL123" i="104"/>
  <c r="BM123" i="104"/>
  <c r="BG123" i="104"/>
  <c r="K12" i="103"/>
  <c r="J59" i="103"/>
  <c r="BW148" i="103"/>
  <c r="BH123" i="103"/>
  <c r="BC148" i="106"/>
  <c r="BD142" i="106"/>
  <c r="BD129" i="107"/>
  <c r="BD129" i="103"/>
  <c r="BD132" i="103"/>
  <c r="BD139" i="103"/>
  <c r="BD128" i="103"/>
  <c r="BM123" i="107"/>
  <c r="BK123" i="107"/>
  <c r="BM123" i="106"/>
  <c r="BK123" i="106"/>
  <c r="BI123" i="106"/>
  <c r="BJ123" i="106"/>
  <c r="BG123" i="106"/>
  <c r="BI123" i="105"/>
  <c r="BL123" i="105"/>
  <c r="BK123" i="105"/>
  <c r="BH123" i="105"/>
  <c r="BJ123" i="105"/>
  <c r="BG123" i="105"/>
  <c r="BI123" i="104"/>
  <c r="BH123" i="104"/>
  <c r="BJ123" i="104"/>
  <c r="BK123" i="103"/>
  <c r="BM123" i="103"/>
  <c r="BL123" i="107"/>
  <c r="BI123" i="107"/>
  <c r="BJ123" i="107"/>
  <c r="AS127" i="98"/>
  <c r="AT127" i="98"/>
  <c r="AR127" i="98"/>
  <c r="AV127" i="98"/>
  <c r="AQ127" i="98"/>
  <c r="AU127" i="98"/>
  <c r="AP127" i="98"/>
  <c r="BF123" i="98"/>
  <c r="BE127" i="99"/>
  <c r="BG127" i="99"/>
  <c r="BD127" i="99"/>
  <c r="BD123" i="98"/>
  <c r="L139" i="99"/>
  <c r="BA141" i="98"/>
  <c r="H144" i="98"/>
  <c r="BA137" i="98"/>
  <c r="H125" i="98"/>
  <c r="BA125" i="98"/>
  <c r="I12" i="98"/>
  <c r="S12" i="98"/>
  <c r="BA149" i="98"/>
  <c r="H136" i="98"/>
  <c r="BA144" i="98"/>
  <c r="R141" i="99"/>
  <c r="AP148" i="98"/>
  <c r="BA135" i="98"/>
  <c r="AP135" i="98"/>
  <c r="BA148" i="98"/>
  <c r="H135" i="98"/>
  <c r="AP133" i="98"/>
  <c r="BA133" i="98"/>
  <c r="BJ136" i="98"/>
  <c r="BJ129" i="98"/>
  <c r="BA129" i="98"/>
  <c r="BA128" i="98"/>
  <c r="BG123" i="98"/>
  <c r="BC139" i="99"/>
  <c r="BG132" i="99"/>
  <c r="BE135" i="99"/>
  <c r="BG132" i="100"/>
  <c r="BB137" i="99"/>
  <c r="BC127" i="99"/>
  <c r="BD139" i="99"/>
  <c r="BD134" i="99"/>
  <c r="BF143" i="99"/>
  <c r="BF128" i="99"/>
  <c r="BG148" i="99"/>
  <c r="BE144" i="99"/>
  <c r="BF136" i="99"/>
  <c r="BF146" i="99"/>
  <c r="BF127" i="99"/>
  <c r="BD143" i="99"/>
  <c r="BG130" i="99"/>
  <c r="BC137" i="99"/>
  <c r="BF132" i="100"/>
  <c r="BC138" i="99"/>
  <c r="BD142" i="99"/>
  <c r="BC130" i="99"/>
  <c r="BC146" i="99"/>
  <c r="BG137" i="99"/>
  <c r="BB132" i="99"/>
  <c r="BE139" i="99"/>
  <c r="BF135" i="99"/>
  <c r="BD138" i="99"/>
  <c r="BG134" i="99"/>
  <c r="BD137" i="99"/>
  <c r="BD140" i="99"/>
  <c r="BE128" i="99"/>
  <c r="BF134" i="99"/>
  <c r="BB139" i="99"/>
  <c r="BD132" i="99"/>
  <c r="BF144" i="99"/>
  <c r="BE132" i="100"/>
  <c r="BB132" i="100"/>
  <c r="BE142" i="99"/>
  <c r="BE146" i="99"/>
  <c r="BD128" i="99"/>
  <c r="BG135" i="99"/>
  <c r="BG138" i="99"/>
  <c r="BE132" i="99"/>
  <c r="BB142" i="99"/>
  <c r="BC135" i="99"/>
  <c r="AP149" i="98"/>
  <c r="H149" i="98"/>
  <c r="BJ144" i="98"/>
  <c r="BD126" i="99"/>
  <c r="BE126" i="99"/>
  <c r="BC126" i="99"/>
  <c r="BG126" i="99"/>
  <c r="BF126" i="99"/>
  <c r="BD125" i="99"/>
  <c r="BE125" i="99"/>
  <c r="BF125" i="99"/>
  <c r="BJ128" i="98"/>
  <c r="H128" i="98"/>
  <c r="BQ142" i="98"/>
  <c r="BJ125" i="98"/>
  <c r="K12" i="98"/>
  <c r="T98" i="64"/>
  <c r="J59" i="98"/>
  <c r="K11" i="98"/>
  <c r="Q10" i="98"/>
  <c r="G69" i="64"/>
  <c r="S10" i="105"/>
  <c r="Z9" i="4"/>
  <c r="R9" i="4"/>
  <c r="J9" i="4"/>
  <c r="Q127" i="64"/>
  <c r="F127" i="64"/>
  <c r="T127" i="64"/>
  <c r="H127" i="64"/>
  <c r="O127" i="64"/>
  <c r="K127" i="64"/>
  <c r="N127" i="64"/>
  <c r="I127" i="64"/>
  <c r="M127" i="64"/>
  <c r="J127" i="64"/>
  <c r="G127" i="64"/>
  <c r="L127" i="64"/>
  <c r="P127" i="64"/>
  <c r="R127" i="64"/>
  <c r="K69" i="64"/>
  <c r="T69" i="64"/>
  <c r="S69" i="64"/>
  <c r="E127" i="64"/>
  <c r="E69" i="64"/>
  <c r="P69" i="64"/>
  <c r="J69" i="64"/>
  <c r="O69" i="64"/>
  <c r="E98" i="64"/>
  <c r="I69" i="64"/>
  <c r="N69" i="64"/>
  <c r="H69" i="64"/>
  <c r="L69" i="64"/>
  <c r="M156" i="64"/>
  <c r="R69" i="64"/>
  <c r="Q69" i="64"/>
  <c r="H98" i="64"/>
  <c r="K98" i="64"/>
  <c r="F69" i="64"/>
  <c r="F156" i="64"/>
  <c r="S98" i="64"/>
  <c r="J98" i="64"/>
  <c r="I98" i="64"/>
  <c r="M98" i="64"/>
  <c r="F98" i="64"/>
  <c r="N98" i="64"/>
  <c r="O98" i="64"/>
  <c r="L98" i="64"/>
  <c r="E156" i="64"/>
  <c r="G98" i="64"/>
  <c r="BD139" i="107"/>
  <c r="BC146" i="104"/>
  <c r="BD126" i="106"/>
  <c r="K12" i="106"/>
  <c r="BC138" i="105"/>
  <c r="J59" i="105"/>
  <c r="BC133" i="107"/>
  <c r="O10" i="106"/>
  <c r="P11" i="103"/>
  <c r="O11" i="103" s="1"/>
  <c r="BC130" i="104"/>
  <c r="BI123" i="103"/>
  <c r="BD139" i="106"/>
  <c r="BD149" i="104"/>
  <c r="BL123" i="103"/>
  <c r="T12" i="105"/>
  <c r="S12" i="105" s="1"/>
  <c r="BD140" i="103"/>
  <c r="BD141" i="103"/>
  <c r="BC145" i="107"/>
  <c r="BC126" i="107"/>
  <c r="BC146" i="106"/>
  <c r="P11" i="107"/>
  <c r="P58" i="107" s="1"/>
  <c r="BC139" i="104"/>
  <c r="K10" i="103"/>
  <c r="BC147" i="106"/>
  <c r="BW143" i="105"/>
  <c r="BD133" i="106"/>
  <c r="BD133" i="103"/>
  <c r="BD146" i="105"/>
  <c r="BD130" i="107"/>
  <c r="BD142" i="103"/>
  <c r="I10" i="103"/>
  <c r="BD137" i="103"/>
  <c r="J132" i="64"/>
  <c r="I132" i="64" s="1"/>
  <c r="I103" i="106" s="1"/>
  <c r="BD143" i="105"/>
  <c r="BW145" i="107"/>
  <c r="BW139" i="104"/>
  <c r="Q10" i="103"/>
  <c r="BW134" i="107"/>
  <c r="J133" i="64"/>
  <c r="I133" i="64" s="1"/>
  <c r="J59" i="106"/>
  <c r="BC131" i="105"/>
  <c r="O10" i="103"/>
  <c r="BW130" i="105"/>
  <c r="I10" i="105"/>
  <c r="L156" i="64"/>
  <c r="BI131" i="100"/>
  <c r="BN131" i="100" s="1"/>
  <c r="K156" i="64"/>
  <c r="AC128" i="99"/>
  <c r="J156" i="64"/>
  <c r="G156" i="64"/>
  <c r="J40" i="64"/>
  <c r="R40" i="64"/>
  <c r="S156" i="64"/>
  <c r="H40" i="64"/>
  <c r="I40" i="64"/>
  <c r="K40" i="64"/>
  <c r="N40" i="64"/>
  <c r="L40" i="64"/>
  <c r="F40" i="64"/>
  <c r="M40" i="64"/>
  <c r="H156" i="64"/>
  <c r="O40" i="64"/>
  <c r="E40" i="64"/>
  <c r="P156" i="64"/>
  <c r="G40" i="64"/>
  <c r="Q40" i="64"/>
  <c r="P40" i="64"/>
  <c r="I156" i="64"/>
  <c r="T40" i="64"/>
  <c r="T156" i="64"/>
  <c r="O156" i="64"/>
  <c r="AV126" i="98"/>
  <c r="AR126" i="98"/>
  <c r="B86" i="106"/>
  <c r="AU126" i="98"/>
  <c r="AS126" i="98"/>
  <c r="AT126" i="98"/>
  <c r="AX128" i="98"/>
  <c r="T23" i="2"/>
  <c r="B72" i="106"/>
  <c r="T34" i="2"/>
  <c r="B83" i="106"/>
  <c r="B111" i="101"/>
  <c r="AC26" i="3" s="1"/>
  <c r="B111" i="106"/>
  <c r="AG28" i="82"/>
  <c r="C140" i="106"/>
  <c r="T31" i="2"/>
  <c r="B80" i="106"/>
  <c r="AF28" i="82"/>
  <c r="B140" i="106"/>
  <c r="AG20" i="82"/>
  <c r="C132" i="106"/>
  <c r="AF25" i="82"/>
  <c r="B137" i="106"/>
  <c r="T23" i="3"/>
  <c r="B108" i="106"/>
  <c r="F66" i="100"/>
  <c r="F10" i="100" s="1"/>
  <c r="T25" i="3"/>
  <c r="B110" i="106"/>
  <c r="B75" i="101"/>
  <c r="AC26" i="2" s="1"/>
  <c r="B75" i="106"/>
  <c r="T24" i="3"/>
  <c r="B109" i="106"/>
  <c r="AF18" i="82"/>
  <c r="B130" i="106"/>
  <c r="C129" i="101"/>
  <c r="AV17" i="82" s="1"/>
  <c r="C129" i="106"/>
  <c r="B95" i="101"/>
  <c r="AC14" i="3" s="1"/>
  <c r="B95" i="106"/>
  <c r="B113" i="101"/>
  <c r="AC28" i="3" s="1"/>
  <c r="B113" i="106"/>
  <c r="B112" i="101"/>
  <c r="AC27" i="3" s="1"/>
  <c r="B112" i="106"/>
  <c r="B100" i="101"/>
  <c r="AC19" i="3" s="1"/>
  <c r="B100" i="106"/>
  <c r="AF20" i="82"/>
  <c r="B132" i="106"/>
  <c r="T29" i="3"/>
  <c r="B114" i="106"/>
  <c r="BW143" i="104"/>
  <c r="BW134" i="104"/>
  <c r="BW149" i="105"/>
  <c r="BW131" i="105"/>
  <c r="BC127" i="107"/>
  <c r="I10" i="106"/>
  <c r="BW143" i="106"/>
  <c r="BC149" i="107"/>
  <c r="BC143" i="104"/>
  <c r="J58" i="106"/>
  <c r="I12" i="104"/>
  <c r="J59" i="104"/>
  <c r="BW137" i="107"/>
  <c r="BC142" i="105"/>
  <c r="BD137" i="104"/>
  <c r="BC127" i="106"/>
  <c r="BD137" i="107"/>
  <c r="BD133" i="107"/>
  <c r="BC144" i="104"/>
  <c r="L72" i="64"/>
  <c r="K72" i="64" s="1"/>
  <c r="K64" i="105" s="1"/>
  <c r="P73" i="64"/>
  <c r="O73" i="64" s="1"/>
  <c r="BW147" i="106"/>
  <c r="P12" i="105"/>
  <c r="BW130" i="104"/>
  <c r="BD145" i="107"/>
  <c r="BC138" i="106"/>
  <c r="BC141" i="107"/>
  <c r="BW147" i="104"/>
  <c r="BW147" i="105"/>
  <c r="Q10" i="105"/>
  <c r="BD138" i="104"/>
  <c r="I10" i="104"/>
  <c r="BW126" i="104"/>
  <c r="BW142" i="104"/>
  <c r="Q10" i="104"/>
  <c r="BC140" i="104"/>
  <c r="P12" i="104"/>
  <c r="O12" i="104" s="1"/>
  <c r="BC138" i="104"/>
  <c r="BD147" i="104"/>
  <c r="BD145" i="105"/>
  <c r="BW138" i="105"/>
  <c r="O10" i="105"/>
  <c r="K10" i="105"/>
  <c r="L106" i="64"/>
  <c r="BC147" i="105"/>
  <c r="BC142" i="104"/>
  <c r="K10" i="106"/>
  <c r="K12" i="104"/>
  <c r="BC149" i="105"/>
  <c r="BD130" i="105"/>
  <c r="BD134" i="103"/>
  <c r="BW135" i="104"/>
  <c r="BC147" i="104"/>
  <c r="BW145" i="103"/>
  <c r="BW125" i="107"/>
  <c r="BW138" i="104"/>
  <c r="P72" i="64"/>
  <c r="O72" i="64" s="1"/>
  <c r="J57" i="105"/>
  <c r="BW130" i="107"/>
  <c r="BC130" i="107"/>
  <c r="P13" i="107"/>
  <c r="BW129" i="106"/>
  <c r="BC148" i="104"/>
  <c r="BC136" i="105"/>
  <c r="R12" i="103"/>
  <c r="Q12" i="103" s="1"/>
  <c r="BC139" i="106"/>
  <c r="BC128" i="104"/>
  <c r="P74" i="64"/>
  <c r="O74" i="64" s="1"/>
  <c r="R12" i="105"/>
  <c r="BD140" i="106"/>
  <c r="BW139" i="106"/>
  <c r="BW133" i="106"/>
  <c r="BD148" i="103"/>
  <c r="BC127" i="104"/>
  <c r="BD129" i="104"/>
  <c r="BD135" i="104"/>
  <c r="BW149" i="103"/>
  <c r="BW129" i="107"/>
  <c r="BW125" i="106"/>
  <c r="BD132" i="106"/>
  <c r="BC145" i="105"/>
  <c r="BC136" i="104"/>
  <c r="BC135" i="107"/>
  <c r="BD132" i="104"/>
  <c r="BC140" i="107"/>
  <c r="BD137" i="106"/>
  <c r="BD134" i="106"/>
  <c r="BC146" i="103"/>
  <c r="BW131" i="104"/>
  <c r="BD126" i="104"/>
  <c r="BC142" i="107"/>
  <c r="BW142" i="105"/>
  <c r="BW126" i="106"/>
  <c r="BD126" i="103"/>
  <c r="BW128" i="105"/>
  <c r="BC141" i="106"/>
  <c r="BC127" i="105"/>
  <c r="S10" i="103"/>
  <c r="BW143" i="107"/>
  <c r="BW135" i="106"/>
  <c r="BA123" i="106"/>
  <c r="BC146" i="107"/>
  <c r="BC126" i="105"/>
  <c r="BC143" i="107"/>
  <c r="BC147" i="107"/>
  <c r="BC139" i="105"/>
  <c r="BW127" i="104"/>
  <c r="BW142" i="107"/>
  <c r="BD135" i="105"/>
  <c r="BC131" i="107"/>
  <c r="BD131" i="106"/>
  <c r="H123" i="104"/>
  <c r="BW134" i="106"/>
  <c r="BD136" i="105"/>
  <c r="BW126" i="105"/>
  <c r="BW130" i="106"/>
  <c r="BD127" i="105"/>
  <c r="BD132" i="105"/>
  <c r="BD142" i="107"/>
  <c r="BW136" i="105"/>
  <c r="BW144" i="104"/>
  <c r="BC143" i="106"/>
  <c r="BW149" i="107"/>
  <c r="BW139" i="105"/>
  <c r="BW127" i="105"/>
  <c r="BC129" i="107"/>
  <c r="BU123" i="107"/>
  <c r="BC128" i="107"/>
  <c r="BW148" i="106"/>
  <c r="BD146" i="107"/>
  <c r="BW140" i="105"/>
  <c r="P13" i="106"/>
  <c r="BW146" i="104"/>
  <c r="BC135" i="105"/>
  <c r="T122" i="104"/>
  <c r="BC125" i="106"/>
  <c r="K10" i="98"/>
  <c r="O10" i="98"/>
  <c r="T71" i="64"/>
  <c r="S71" i="64" s="1"/>
  <c r="BD143" i="103"/>
  <c r="BD135" i="103"/>
  <c r="BD131" i="103"/>
  <c r="AC149" i="99"/>
  <c r="J68" i="100"/>
  <c r="AW136" i="98"/>
  <c r="J67" i="100"/>
  <c r="AW146" i="98"/>
  <c r="J73" i="100"/>
  <c r="J122" i="103"/>
  <c r="R122" i="103"/>
  <c r="T122" i="107"/>
  <c r="BB123" i="107"/>
  <c r="BD138" i="105"/>
  <c r="BR123" i="107"/>
  <c r="BR121" i="107" s="1"/>
  <c r="BI121" i="107" s="1"/>
  <c r="BW146" i="106"/>
  <c r="AX123" i="103"/>
  <c r="J57" i="106"/>
  <c r="BW141" i="107"/>
  <c r="AX123" i="107"/>
  <c r="BC135" i="106"/>
  <c r="BW147" i="107"/>
  <c r="BW135" i="107"/>
  <c r="BW148" i="105"/>
  <c r="BC132" i="104"/>
  <c r="BP123" i="105"/>
  <c r="BP121" i="105" s="1"/>
  <c r="L122" i="104"/>
  <c r="BW146" i="105"/>
  <c r="BW146" i="103"/>
  <c r="BW127" i="106"/>
  <c r="BD137" i="105"/>
  <c r="BC149" i="103"/>
  <c r="BQ123" i="103"/>
  <c r="BQ121" i="103" s="1"/>
  <c r="BH121" i="103" s="1"/>
  <c r="BD134" i="104"/>
  <c r="BU123" i="106"/>
  <c r="BU121" i="106" s="1"/>
  <c r="BL121" i="106" s="1"/>
  <c r="BD129" i="105"/>
  <c r="AV123" i="105"/>
  <c r="P122" i="105"/>
  <c r="BV123" i="103"/>
  <c r="BV121" i="103" s="1"/>
  <c r="BD126" i="105"/>
  <c r="H123" i="106"/>
  <c r="BC134" i="105"/>
  <c r="P122" i="106"/>
  <c r="L122" i="103"/>
  <c r="BW137" i="104"/>
  <c r="J57" i="103"/>
  <c r="BP123" i="107"/>
  <c r="H123" i="107"/>
  <c r="BR123" i="106"/>
  <c r="BR121" i="106" s="1"/>
  <c r="BC132" i="107"/>
  <c r="BW141" i="105"/>
  <c r="BD141" i="106"/>
  <c r="BQ123" i="106"/>
  <c r="BQ121" i="106" s="1"/>
  <c r="BW144" i="105"/>
  <c r="AX123" i="104"/>
  <c r="R122" i="106"/>
  <c r="BD149" i="105"/>
  <c r="J122" i="104"/>
  <c r="BD140" i="105"/>
  <c r="BD135" i="106"/>
  <c r="BT123" i="107"/>
  <c r="BT121" i="107" s="1"/>
  <c r="BW134" i="105"/>
  <c r="BV123" i="107"/>
  <c r="BV121" i="107" s="1"/>
  <c r="BT123" i="103"/>
  <c r="BT121" i="103" s="1"/>
  <c r="BW145" i="105"/>
  <c r="BW146" i="107"/>
  <c r="BT123" i="104"/>
  <c r="BT121" i="104" s="1"/>
  <c r="BK121" i="104" s="1"/>
  <c r="BD145" i="104"/>
  <c r="P75" i="64"/>
  <c r="O75" i="64" s="1"/>
  <c r="BW138" i="107"/>
  <c r="BW149" i="106"/>
  <c r="BC136" i="106"/>
  <c r="BD132" i="107"/>
  <c r="BV123" i="105"/>
  <c r="BV121" i="105" s="1"/>
  <c r="BV123" i="106"/>
  <c r="BV121" i="106" s="1"/>
  <c r="BB123" i="104"/>
  <c r="BU123" i="104"/>
  <c r="BU121" i="104" s="1"/>
  <c r="T12" i="103"/>
  <c r="BC141" i="104"/>
  <c r="BW147" i="103"/>
  <c r="BD138" i="103"/>
  <c r="BC140" i="105"/>
  <c r="BD133" i="104"/>
  <c r="BD149" i="103"/>
  <c r="BC135" i="104"/>
  <c r="BW135" i="105"/>
  <c r="BP123" i="104"/>
  <c r="BP121" i="104" s="1"/>
  <c r="H123" i="105"/>
  <c r="BD128" i="107"/>
  <c r="BW136" i="106"/>
  <c r="BD145" i="103"/>
  <c r="BC130" i="105"/>
  <c r="BW133" i="107"/>
  <c r="BW145" i="106"/>
  <c r="BD125" i="106"/>
  <c r="BC145" i="106"/>
  <c r="BD149" i="106"/>
  <c r="BW132" i="106"/>
  <c r="BD125" i="103"/>
  <c r="BR123" i="103"/>
  <c r="BR121" i="103" s="1"/>
  <c r="BU123" i="103"/>
  <c r="BU121" i="103" s="1"/>
  <c r="BC145" i="103"/>
  <c r="BD142" i="104"/>
  <c r="P141" i="99"/>
  <c r="J141" i="99"/>
  <c r="E138" i="101"/>
  <c r="AX26" i="82" s="1"/>
  <c r="T141" i="99"/>
  <c r="R12" i="104"/>
  <c r="R130" i="64" s="1"/>
  <c r="R12" i="106"/>
  <c r="T12" i="106"/>
  <c r="I11" i="64"/>
  <c r="BQ131" i="98"/>
  <c r="BQ127" i="98"/>
  <c r="J7" i="99"/>
  <c r="J7" i="101"/>
  <c r="J11" i="64"/>
  <c r="AW130" i="98"/>
  <c r="BQ126" i="98"/>
  <c r="AC146" i="99"/>
  <c r="AA130" i="100"/>
  <c r="J7" i="107"/>
  <c r="AH2" i="107" s="1"/>
  <c r="I85" i="64"/>
  <c r="T26" i="2"/>
  <c r="I143" i="64"/>
  <c r="H133" i="98"/>
  <c r="AA130" i="101"/>
  <c r="J7" i="103"/>
  <c r="AH2" i="103" s="1"/>
  <c r="AW125" i="98"/>
  <c r="BJ133" i="98"/>
  <c r="D139" i="101"/>
  <c r="AW27" i="82" s="1"/>
  <c r="BQ135" i="98"/>
  <c r="AW149" i="98"/>
  <c r="L130" i="99"/>
  <c r="BQ147" i="98"/>
  <c r="J123" i="98"/>
  <c r="J13" i="98" s="1"/>
  <c r="R57" i="98"/>
  <c r="G106" i="101"/>
  <c r="H106" i="101" s="1"/>
  <c r="BQ136" i="98"/>
  <c r="P130" i="99"/>
  <c r="P145" i="99"/>
  <c r="L85" i="100"/>
  <c r="B109" i="101"/>
  <c r="AC24" i="3" s="1"/>
  <c r="BM134" i="99"/>
  <c r="P109" i="100"/>
  <c r="BQ137" i="98"/>
  <c r="P139" i="99"/>
  <c r="BD137" i="100"/>
  <c r="N138" i="99"/>
  <c r="R146" i="99"/>
  <c r="AI17" i="82"/>
  <c r="T28" i="3"/>
  <c r="AA142" i="100"/>
  <c r="L138" i="99"/>
  <c r="AZ137" i="101"/>
  <c r="L109" i="100"/>
  <c r="U29" i="82"/>
  <c r="W29" i="82" s="1"/>
  <c r="AU141" i="99" s="1"/>
  <c r="G138" i="99"/>
  <c r="H138" i="99" s="1"/>
  <c r="AC125" i="99"/>
  <c r="N141" i="99"/>
  <c r="T138" i="99"/>
  <c r="BI142" i="100"/>
  <c r="BO142" i="100" s="1"/>
  <c r="J109" i="100"/>
  <c r="E130" i="101"/>
  <c r="AX18" i="82" s="1"/>
  <c r="AC144" i="99"/>
  <c r="G141" i="99"/>
  <c r="T137" i="99"/>
  <c r="T139" i="99"/>
  <c r="AC145" i="99"/>
  <c r="BG129" i="100"/>
  <c r="B132" i="101"/>
  <c r="AU20" i="82" s="1"/>
  <c r="L96" i="100"/>
  <c r="U27" i="82"/>
  <c r="W27" i="82" s="1"/>
  <c r="AQ139" i="99" s="1"/>
  <c r="N139" i="99"/>
  <c r="AA147" i="100"/>
  <c r="AC147" i="100" s="1"/>
  <c r="G139" i="99"/>
  <c r="H139" i="99" s="1"/>
  <c r="L72" i="100"/>
  <c r="T19" i="3"/>
  <c r="BB129" i="100"/>
  <c r="B137" i="101"/>
  <c r="AU25" i="82" s="1"/>
  <c r="J139" i="99"/>
  <c r="F85" i="101"/>
  <c r="L85" i="101" s="1"/>
  <c r="B130" i="101"/>
  <c r="AU18" i="82" s="1"/>
  <c r="AI32" i="82"/>
  <c r="T27" i="3"/>
  <c r="BF129" i="100"/>
  <c r="T85" i="100"/>
  <c r="AC142" i="99"/>
  <c r="BM142" i="99"/>
  <c r="G145" i="99"/>
  <c r="AA138" i="100"/>
  <c r="U26" i="82"/>
  <c r="W26" i="82" s="1"/>
  <c r="BK130" i="99"/>
  <c r="G106" i="99"/>
  <c r="H106" i="99" s="1"/>
  <c r="L137" i="99"/>
  <c r="AB131" i="100"/>
  <c r="Z131" i="107" s="1"/>
  <c r="R138" i="99"/>
  <c r="AG17" i="82"/>
  <c r="AI23" i="82"/>
  <c r="BN142" i="99"/>
  <c r="AA141" i="100"/>
  <c r="T73" i="64"/>
  <c r="S73" i="64" s="1"/>
  <c r="AA145" i="101"/>
  <c r="AB137" i="100"/>
  <c r="Z137" i="107" s="1"/>
  <c r="U34" i="82"/>
  <c r="W34" i="82" s="1"/>
  <c r="AS146" i="99" s="1"/>
  <c r="L83" i="100"/>
  <c r="BD129" i="100"/>
  <c r="B114" i="101"/>
  <c r="AC29" i="3" s="1"/>
  <c r="J138" i="99"/>
  <c r="BP142" i="99"/>
  <c r="BC129" i="100"/>
  <c r="BE129" i="100"/>
  <c r="F79" i="101"/>
  <c r="J79" i="101" s="1"/>
  <c r="AC148" i="99"/>
  <c r="R93" i="100"/>
  <c r="AC131" i="99"/>
  <c r="BE137" i="100"/>
  <c r="D142" i="101"/>
  <c r="AW30" i="82" s="1"/>
  <c r="C140" i="101"/>
  <c r="AV28" i="82" s="1"/>
  <c r="J145" i="99"/>
  <c r="N145" i="99"/>
  <c r="BC137" i="100"/>
  <c r="AU13" i="82"/>
  <c r="BF137" i="100"/>
  <c r="J125" i="99"/>
  <c r="AC126" i="99"/>
  <c r="U33" i="82"/>
  <c r="W33" i="82" s="1"/>
  <c r="L145" i="99"/>
  <c r="L96" i="101"/>
  <c r="B83" i="101"/>
  <c r="AC34" i="2" s="1"/>
  <c r="AC139" i="99"/>
  <c r="BE148" i="100"/>
  <c r="BG137" i="100"/>
  <c r="R66" i="99"/>
  <c r="R10" i="99" s="1"/>
  <c r="R63" i="64" s="1"/>
  <c r="AZ148" i="101"/>
  <c r="B80" i="101"/>
  <c r="AC31" i="2" s="1"/>
  <c r="I5" i="100"/>
  <c r="J53" i="100" s="1"/>
  <c r="J55" i="100" s="1"/>
  <c r="BB137" i="100"/>
  <c r="B108" i="101"/>
  <c r="AC23" i="3" s="1"/>
  <c r="U22" i="82"/>
  <c r="W22" i="82" s="1"/>
  <c r="T145" i="99"/>
  <c r="T14" i="3"/>
  <c r="R57" i="103"/>
  <c r="AA145" i="100"/>
  <c r="AZ127" i="100"/>
  <c r="BF127" i="100" s="1"/>
  <c r="BF148" i="100"/>
  <c r="AC144" i="100"/>
  <c r="L105" i="99"/>
  <c r="L12" i="99" s="1"/>
  <c r="K12" i="99" s="1"/>
  <c r="AH27" i="82"/>
  <c r="R67" i="100"/>
  <c r="J79" i="100"/>
  <c r="T100" i="100"/>
  <c r="R125" i="99"/>
  <c r="P79" i="100"/>
  <c r="AC133" i="99"/>
  <c r="AC144" i="101"/>
  <c r="T98" i="100"/>
  <c r="J91" i="99"/>
  <c r="J12" i="99" s="1"/>
  <c r="I12" i="99" s="1"/>
  <c r="J134" i="99"/>
  <c r="U13" i="82"/>
  <c r="W13" i="82" s="1"/>
  <c r="AT125" i="99" s="1"/>
  <c r="AC136" i="99"/>
  <c r="L125" i="99"/>
  <c r="T79" i="100"/>
  <c r="G125" i="99"/>
  <c r="H125" i="99" s="1"/>
  <c r="AZ145" i="100"/>
  <c r="BD145" i="100" s="1"/>
  <c r="AZ135" i="100"/>
  <c r="BF135" i="100" s="1"/>
  <c r="S5" i="100"/>
  <c r="T53" i="100" s="1"/>
  <c r="B140" i="101"/>
  <c r="AU28" i="82" s="1"/>
  <c r="C132" i="101"/>
  <c r="AV20" i="82" s="1"/>
  <c r="U18" i="82"/>
  <c r="W18" i="82" s="1"/>
  <c r="AR130" i="99" s="1"/>
  <c r="T134" i="99"/>
  <c r="AC130" i="99"/>
  <c r="U21" i="3"/>
  <c r="AA126" i="100"/>
  <c r="AC126" i="100" s="1"/>
  <c r="T125" i="99"/>
  <c r="AC132" i="99"/>
  <c r="J94" i="100"/>
  <c r="L134" i="99"/>
  <c r="B110" i="101"/>
  <c r="AC25" i="3" s="1"/>
  <c r="P94" i="100"/>
  <c r="AU14" i="82"/>
  <c r="BI139" i="100"/>
  <c r="BN139" i="100" s="1"/>
  <c r="P146" i="99"/>
  <c r="C4" i="101"/>
  <c r="S5" i="101" s="1"/>
  <c r="T53" i="101" s="1"/>
  <c r="F109" i="101"/>
  <c r="J109" i="101" s="1"/>
  <c r="G134" i="99"/>
  <c r="H134" i="99" s="1"/>
  <c r="L97" i="100"/>
  <c r="P96" i="101"/>
  <c r="N125" i="99"/>
  <c r="N134" i="99"/>
  <c r="AC129" i="99"/>
  <c r="M5" i="100"/>
  <c r="N53" i="100" s="1"/>
  <c r="AB145" i="100"/>
  <c r="T146" i="99"/>
  <c r="AC127" i="99"/>
  <c r="P134" i="99"/>
  <c r="J83" i="100"/>
  <c r="P77" i="100"/>
  <c r="R117" i="64"/>
  <c r="R59" i="98"/>
  <c r="T77" i="100"/>
  <c r="F76" i="101"/>
  <c r="J76" i="101" s="1"/>
  <c r="BP134" i="99"/>
  <c r="L76" i="100"/>
  <c r="T59" i="98"/>
  <c r="BD148" i="100"/>
  <c r="AZ145" i="101"/>
  <c r="BC148" i="100"/>
  <c r="U28" i="2"/>
  <c r="L146" i="99"/>
  <c r="P76" i="100"/>
  <c r="T76" i="100"/>
  <c r="T130" i="99"/>
  <c r="L91" i="99"/>
  <c r="L11" i="99" s="1"/>
  <c r="K11" i="99" s="1"/>
  <c r="U22" i="3"/>
  <c r="R91" i="99"/>
  <c r="R12" i="99" s="1"/>
  <c r="Q12" i="99" s="1"/>
  <c r="BL130" i="99"/>
  <c r="BP130" i="99"/>
  <c r="BO130" i="99"/>
  <c r="BM130" i="99"/>
  <c r="AX129" i="98"/>
  <c r="G5" i="100"/>
  <c r="H53" i="100" s="1"/>
  <c r="Q5" i="100"/>
  <c r="R53" i="100" s="1"/>
  <c r="R55" i="100" s="1"/>
  <c r="P123" i="98"/>
  <c r="T75" i="64"/>
  <c r="S75" i="64" s="1"/>
  <c r="AC140" i="99"/>
  <c r="F131" i="100"/>
  <c r="AJ19" i="82" s="1"/>
  <c r="AB132" i="100"/>
  <c r="AC132" i="100" s="1"/>
  <c r="BB148" i="100"/>
  <c r="BG148" i="100"/>
  <c r="AZ140" i="101"/>
  <c r="J95" i="100"/>
  <c r="G146" i="99"/>
  <c r="BL134" i="99"/>
  <c r="D131" i="101"/>
  <c r="BI131" i="101" s="1"/>
  <c r="BQ139" i="98"/>
  <c r="BO134" i="99"/>
  <c r="AB140" i="100"/>
  <c r="Z140" i="104" s="1"/>
  <c r="BQ144" i="98"/>
  <c r="AA127" i="100"/>
  <c r="AB136" i="100"/>
  <c r="G130" i="99"/>
  <c r="BA130" i="99" s="1"/>
  <c r="BQ141" i="98"/>
  <c r="AI15" i="82"/>
  <c r="J86" i="100"/>
  <c r="AZ134" i="100"/>
  <c r="BB134" i="100" s="1"/>
  <c r="L77" i="100"/>
  <c r="AC147" i="99"/>
  <c r="P66" i="99"/>
  <c r="P10" i="99" s="1"/>
  <c r="P63" i="64" s="1"/>
  <c r="U27" i="2"/>
  <c r="AC141" i="99"/>
  <c r="J66" i="99"/>
  <c r="J10" i="99" s="1"/>
  <c r="J63" i="64" s="1"/>
  <c r="R123" i="98"/>
  <c r="BF145" i="100"/>
  <c r="AZ140" i="100"/>
  <c r="BF140" i="100" s="1"/>
  <c r="AZ143" i="100"/>
  <c r="BG143" i="100" s="1"/>
  <c r="BK134" i="99"/>
  <c r="BQ128" i="98"/>
  <c r="AB136" i="101"/>
  <c r="R130" i="99"/>
  <c r="R98" i="100"/>
  <c r="L107" i="101"/>
  <c r="J130" i="99"/>
  <c r="J146" i="99"/>
  <c r="BQ134" i="98"/>
  <c r="BE135" i="100"/>
  <c r="AP141" i="98"/>
  <c r="H141" i="98"/>
  <c r="L66" i="99"/>
  <c r="L10" i="99" s="1"/>
  <c r="L63" i="64" s="1"/>
  <c r="P97" i="100"/>
  <c r="F123" i="99"/>
  <c r="P91" i="99"/>
  <c r="P11" i="99" s="1"/>
  <c r="BL123" i="98"/>
  <c r="BL121" i="98" s="1"/>
  <c r="L95" i="100"/>
  <c r="L107" i="100"/>
  <c r="BQ125" i="98"/>
  <c r="AC138" i="99"/>
  <c r="U25" i="82"/>
  <c r="W25" i="82" s="1"/>
  <c r="R137" i="99"/>
  <c r="G137" i="99"/>
  <c r="BA137" i="99" s="1"/>
  <c r="P137" i="99"/>
  <c r="J137" i="99"/>
  <c r="M149" i="101"/>
  <c r="AA149" i="101" s="1"/>
  <c r="AC149" i="101" s="1"/>
  <c r="AA149" i="100"/>
  <c r="AC149" i="100" s="1"/>
  <c r="BL142" i="99"/>
  <c r="BK142" i="99"/>
  <c r="Q72" i="64"/>
  <c r="BT123" i="105"/>
  <c r="BT121" i="105" s="1"/>
  <c r="L135" i="64"/>
  <c r="R57" i="104"/>
  <c r="BD126" i="107"/>
  <c r="BC148" i="107"/>
  <c r="BC136" i="107"/>
  <c r="BD138" i="107"/>
  <c r="L122" i="107"/>
  <c r="BC132" i="106"/>
  <c r="BD145" i="106"/>
  <c r="L122" i="105"/>
  <c r="AX123" i="105"/>
  <c r="BS123" i="106"/>
  <c r="BS121" i="106" s="1"/>
  <c r="BC133" i="105"/>
  <c r="BD128" i="105"/>
  <c r="BW140" i="104"/>
  <c r="BW136" i="104"/>
  <c r="BC141" i="105"/>
  <c r="J13" i="105"/>
  <c r="BC145" i="104"/>
  <c r="P101" i="64"/>
  <c r="O101" i="64" s="1"/>
  <c r="P58" i="104"/>
  <c r="R57" i="107"/>
  <c r="R73" i="64"/>
  <c r="Q73" i="64" s="1"/>
  <c r="R74" i="64"/>
  <c r="Q74" i="64" s="1"/>
  <c r="BD136" i="107"/>
  <c r="BD144" i="105"/>
  <c r="H122" i="106"/>
  <c r="BD133" i="105"/>
  <c r="BC134" i="106"/>
  <c r="BC128" i="106"/>
  <c r="BC149" i="104"/>
  <c r="BV123" i="104"/>
  <c r="BV121" i="104" s="1"/>
  <c r="BC130" i="106"/>
  <c r="H122" i="104"/>
  <c r="AV123" i="104"/>
  <c r="AZ123" i="106"/>
  <c r="BC137" i="105"/>
  <c r="BD141" i="105"/>
  <c r="BW144" i="106"/>
  <c r="P102" i="64"/>
  <c r="P58" i="105"/>
  <c r="J100" i="64"/>
  <c r="J58" i="103"/>
  <c r="BC147" i="103"/>
  <c r="BU121" i="107"/>
  <c r="BW136" i="107"/>
  <c r="BW129" i="104"/>
  <c r="AY123" i="104"/>
  <c r="BC125" i="104"/>
  <c r="N122" i="104"/>
  <c r="H122" i="105"/>
  <c r="BB123" i="105"/>
  <c r="T122" i="105"/>
  <c r="T12" i="104"/>
  <c r="S12" i="104" s="1"/>
  <c r="J57" i="107"/>
  <c r="BQ123" i="107"/>
  <c r="BQ121" i="107" s="1"/>
  <c r="P133" i="64"/>
  <c r="O133" i="64" s="1"/>
  <c r="P59" i="107"/>
  <c r="BC134" i="107"/>
  <c r="BW141" i="106"/>
  <c r="BP123" i="106"/>
  <c r="BW139" i="107"/>
  <c r="BD148" i="105"/>
  <c r="AV123" i="106"/>
  <c r="BC129" i="105"/>
  <c r="N122" i="105"/>
  <c r="AY123" i="105"/>
  <c r="BC125" i="105"/>
  <c r="BW132" i="105"/>
  <c r="BD144" i="106"/>
  <c r="BW140" i="106"/>
  <c r="AY123" i="106"/>
  <c r="BW128" i="104"/>
  <c r="BS123" i="104"/>
  <c r="BS121" i="104" s="1"/>
  <c r="BW125" i="104"/>
  <c r="BC132" i="105"/>
  <c r="R122" i="104"/>
  <c r="BA123" i="104"/>
  <c r="BR123" i="105"/>
  <c r="BR121" i="105" s="1"/>
  <c r="BI121" i="105" s="1"/>
  <c r="J102" i="64"/>
  <c r="J58" i="105"/>
  <c r="J13" i="104"/>
  <c r="P11" i="106"/>
  <c r="O11" i="106" s="1"/>
  <c r="P12" i="106"/>
  <c r="O12" i="106" s="1"/>
  <c r="J58" i="107"/>
  <c r="J104" i="64"/>
  <c r="I104" i="64" s="1"/>
  <c r="J122" i="106"/>
  <c r="AW123" i="106"/>
  <c r="BD128" i="106"/>
  <c r="P129" i="64"/>
  <c r="P59" i="103"/>
  <c r="BW148" i="107"/>
  <c r="P13" i="105"/>
  <c r="P122" i="104"/>
  <c r="BD125" i="104"/>
  <c r="AZ123" i="104"/>
  <c r="BQ123" i="105"/>
  <c r="BQ121" i="105" s="1"/>
  <c r="P13" i="104"/>
  <c r="P57" i="103"/>
  <c r="T74" i="64"/>
  <c r="S74" i="64" s="1"/>
  <c r="BW126" i="107"/>
  <c r="BS123" i="107"/>
  <c r="BS121" i="107" s="1"/>
  <c r="BW127" i="107"/>
  <c r="BW131" i="107"/>
  <c r="BC144" i="107"/>
  <c r="L122" i="106"/>
  <c r="AX123" i="106"/>
  <c r="BC138" i="107"/>
  <c r="R12" i="107"/>
  <c r="Q12" i="107" s="1"/>
  <c r="BC148" i="105"/>
  <c r="BW137" i="106"/>
  <c r="BW128" i="106"/>
  <c r="BC144" i="106"/>
  <c r="N122" i="106"/>
  <c r="BC129" i="104"/>
  <c r="BW133" i="105"/>
  <c r="BU123" i="105"/>
  <c r="BU121" i="105" s="1"/>
  <c r="BC137" i="104"/>
  <c r="BD130" i="106"/>
  <c r="BW145" i="104"/>
  <c r="AZ123" i="105"/>
  <c r="AW123" i="105"/>
  <c r="J122" i="105"/>
  <c r="BD130" i="103"/>
  <c r="BB123" i="106"/>
  <c r="T122" i="106"/>
  <c r="BA123" i="105"/>
  <c r="R122" i="105"/>
  <c r="BQ123" i="104"/>
  <c r="BQ121" i="104" s="1"/>
  <c r="J101" i="64"/>
  <c r="J58" i="104"/>
  <c r="BD147" i="103"/>
  <c r="BW128" i="107"/>
  <c r="BW132" i="107"/>
  <c r="BW140" i="107"/>
  <c r="BW144" i="107"/>
  <c r="BR123" i="104"/>
  <c r="BR121" i="104" s="1"/>
  <c r="BW129" i="105"/>
  <c r="BW149" i="104"/>
  <c r="AW123" i="103"/>
  <c r="BT123" i="106"/>
  <c r="BT121" i="106" s="1"/>
  <c r="BW137" i="105"/>
  <c r="BC149" i="106"/>
  <c r="BW138" i="106"/>
  <c r="BW131" i="106"/>
  <c r="BW132" i="104"/>
  <c r="BC131" i="104"/>
  <c r="AW123" i="104"/>
  <c r="BW133" i="104"/>
  <c r="BS123" i="105"/>
  <c r="BS121" i="105" s="1"/>
  <c r="BW125" i="105"/>
  <c r="BW141" i="104"/>
  <c r="BD125" i="105"/>
  <c r="BC133" i="104"/>
  <c r="BW142" i="106"/>
  <c r="BW148" i="104"/>
  <c r="AF27" i="82"/>
  <c r="B139" i="101"/>
  <c r="AU27" i="82" s="1"/>
  <c r="D138" i="101"/>
  <c r="AH26" i="82"/>
  <c r="F138" i="100"/>
  <c r="BI138" i="100"/>
  <c r="AG13" i="82"/>
  <c r="AV13" i="82"/>
  <c r="Q143" i="101"/>
  <c r="AB143" i="101" s="1"/>
  <c r="AB143" i="100"/>
  <c r="O133" i="101"/>
  <c r="AA133" i="101" s="1"/>
  <c r="AA133" i="100"/>
  <c r="S93" i="101"/>
  <c r="T93" i="100"/>
  <c r="BM144" i="99"/>
  <c r="BL144" i="99"/>
  <c r="BK144" i="99"/>
  <c r="BP144" i="99"/>
  <c r="BN144" i="99"/>
  <c r="BO144" i="99"/>
  <c r="AH23" i="82"/>
  <c r="D135" i="101"/>
  <c r="BI135" i="100"/>
  <c r="F135" i="100"/>
  <c r="AI25" i="82"/>
  <c r="E137" i="101"/>
  <c r="AX25" i="82" s="1"/>
  <c r="AH22" i="82"/>
  <c r="D134" i="101"/>
  <c r="BI134" i="100"/>
  <c r="F134" i="100"/>
  <c r="AF16" i="82"/>
  <c r="B128" i="101"/>
  <c r="AU16" i="82" s="1"/>
  <c r="AG30" i="82"/>
  <c r="C142" i="101"/>
  <c r="AV30" i="82" s="1"/>
  <c r="C133" i="101"/>
  <c r="AV21" i="82" s="1"/>
  <c r="AG21" i="82"/>
  <c r="T16" i="3"/>
  <c r="B97" i="101"/>
  <c r="AC16" i="3" s="1"/>
  <c r="AP145" i="98"/>
  <c r="H145" i="98"/>
  <c r="N123" i="98"/>
  <c r="AD28" i="3"/>
  <c r="P113" i="101"/>
  <c r="Q146" i="101"/>
  <c r="AB146" i="101" s="1"/>
  <c r="AC146" i="101" s="1"/>
  <c r="AB146" i="100"/>
  <c r="AC146" i="100" s="1"/>
  <c r="BP132" i="99"/>
  <c r="BO132" i="99"/>
  <c r="BL132" i="99"/>
  <c r="BN132" i="99"/>
  <c r="BM132" i="99"/>
  <c r="BK132" i="99"/>
  <c r="AH13" i="82"/>
  <c r="F125" i="100"/>
  <c r="BI125" i="100"/>
  <c r="J96" i="100"/>
  <c r="I96" i="101"/>
  <c r="J96" i="101" s="1"/>
  <c r="AB125" i="100"/>
  <c r="AC125" i="100" s="1"/>
  <c r="BN143" i="99"/>
  <c r="BM143" i="99"/>
  <c r="BL143" i="99"/>
  <c r="BK143" i="99"/>
  <c r="BP143" i="99"/>
  <c r="BO143" i="99"/>
  <c r="B129" i="101"/>
  <c r="AU17" i="82" s="1"/>
  <c r="AF17" i="82"/>
  <c r="T82" i="100"/>
  <c r="U33" i="2"/>
  <c r="F82" i="101"/>
  <c r="J82" i="101" s="1"/>
  <c r="P82" i="100"/>
  <c r="U24" i="82"/>
  <c r="W24" i="82" s="1"/>
  <c r="G136" i="99"/>
  <c r="BA136" i="99" s="1"/>
  <c r="N136" i="99"/>
  <c r="R136" i="99"/>
  <c r="J136" i="99"/>
  <c r="L136" i="99"/>
  <c r="T136" i="99"/>
  <c r="P136" i="99"/>
  <c r="AI30" i="82"/>
  <c r="E142" i="101"/>
  <c r="AX30" i="82" s="1"/>
  <c r="AA138" i="101"/>
  <c r="B135" i="101"/>
  <c r="AU23" i="82" s="1"/>
  <c r="AF23" i="82"/>
  <c r="T12" i="3"/>
  <c r="B93" i="101"/>
  <c r="AC12" i="3" s="1"/>
  <c r="BQ148" i="98"/>
  <c r="H147" i="98"/>
  <c r="BJ147" i="98"/>
  <c r="AP147" i="98"/>
  <c r="BQ132" i="98"/>
  <c r="BK123" i="98"/>
  <c r="BK121" i="98" s="1"/>
  <c r="BB121" i="98" s="1"/>
  <c r="U19" i="82"/>
  <c r="W19" i="82" s="1"/>
  <c r="T131" i="99"/>
  <c r="L131" i="99"/>
  <c r="R131" i="99"/>
  <c r="J131" i="99"/>
  <c r="G131" i="99"/>
  <c r="N131" i="99"/>
  <c r="P131" i="99"/>
  <c r="K93" i="101"/>
  <c r="L93" i="100"/>
  <c r="R116" i="64"/>
  <c r="R58" i="64"/>
  <c r="P111" i="101"/>
  <c r="AD26" i="3"/>
  <c r="F142" i="100"/>
  <c r="K67" i="101"/>
  <c r="L67" i="100"/>
  <c r="U32" i="82"/>
  <c r="W32" i="82" s="1"/>
  <c r="G144" i="99"/>
  <c r="N144" i="99"/>
  <c r="R144" i="99"/>
  <c r="J144" i="99"/>
  <c r="T144" i="99"/>
  <c r="L144" i="99"/>
  <c r="P144" i="99"/>
  <c r="M134" i="101"/>
  <c r="AA134" i="101" s="1"/>
  <c r="AC134" i="101" s="1"/>
  <c r="AA134" i="100"/>
  <c r="AC134" i="100" s="1"/>
  <c r="AZ123" i="99"/>
  <c r="U25" i="3"/>
  <c r="F110" i="101"/>
  <c r="P110" i="100"/>
  <c r="AB141" i="100"/>
  <c r="AZ141" i="100"/>
  <c r="BD141" i="100" s="1"/>
  <c r="T30" i="2"/>
  <c r="B79" i="101"/>
  <c r="AC30" i="2" s="1"/>
  <c r="T66" i="99"/>
  <c r="T10" i="99" s="1"/>
  <c r="T63" i="64" s="1"/>
  <c r="F72" i="101"/>
  <c r="AG36" i="82"/>
  <c r="C148" i="101"/>
  <c r="AV36" i="82" s="1"/>
  <c r="U17" i="82"/>
  <c r="W17" i="82" s="1"/>
  <c r="N129" i="99"/>
  <c r="T129" i="99"/>
  <c r="L129" i="99"/>
  <c r="R129" i="99"/>
  <c r="J129" i="99"/>
  <c r="G129" i="99"/>
  <c r="BA129" i="99" s="1"/>
  <c r="P129" i="99"/>
  <c r="AI13" i="82"/>
  <c r="AX13" i="82"/>
  <c r="Z148" i="107"/>
  <c r="Z148" i="105"/>
  <c r="Z148" i="106"/>
  <c r="Z148" i="104"/>
  <c r="Z148" i="103"/>
  <c r="AH33" i="82"/>
  <c r="F145" i="100"/>
  <c r="D145" i="101"/>
  <c r="BI145" i="100"/>
  <c r="BK138" i="99"/>
  <c r="BN138" i="99"/>
  <c r="BP138" i="99"/>
  <c r="BO138" i="99"/>
  <c r="BM138" i="99"/>
  <c r="BL138" i="99"/>
  <c r="AH17" i="82"/>
  <c r="D129" i="101"/>
  <c r="BI129" i="100"/>
  <c r="F129" i="100"/>
  <c r="AZ136" i="100"/>
  <c r="BG136" i="100" s="1"/>
  <c r="AB145" i="101"/>
  <c r="N145" i="64"/>
  <c r="N58" i="64"/>
  <c r="N87" i="64"/>
  <c r="N116" i="64"/>
  <c r="AH20" i="82"/>
  <c r="D132" i="101"/>
  <c r="F132" i="100"/>
  <c r="BI132" i="100"/>
  <c r="AB133" i="100"/>
  <c r="AB125" i="101"/>
  <c r="AC125" i="101" s="1"/>
  <c r="I78" i="101"/>
  <c r="J78" i="100"/>
  <c r="U31" i="82"/>
  <c r="W31" i="82" s="1"/>
  <c r="P143" i="99"/>
  <c r="G143" i="99"/>
  <c r="H143" i="99" s="1"/>
  <c r="N143" i="99"/>
  <c r="R143" i="99"/>
  <c r="L143" i="99"/>
  <c r="J143" i="99"/>
  <c r="T143" i="99"/>
  <c r="AZ131" i="100"/>
  <c r="BG131" i="100" s="1"/>
  <c r="AG33" i="82"/>
  <c r="C145" i="101"/>
  <c r="AV33" i="82" s="1"/>
  <c r="AG29" i="82"/>
  <c r="C141" i="101"/>
  <c r="AV29" i="82" s="1"/>
  <c r="AC137" i="101"/>
  <c r="BO123" i="98"/>
  <c r="BO121" i="98" s="1"/>
  <c r="AI19" i="82"/>
  <c r="E131" i="101"/>
  <c r="AX19" i="82" s="1"/>
  <c r="H131" i="98"/>
  <c r="AP131" i="98"/>
  <c r="BJ131" i="98"/>
  <c r="U16" i="3"/>
  <c r="F97" i="101"/>
  <c r="U28" i="82"/>
  <c r="W28" i="82" s="1"/>
  <c r="R140" i="99"/>
  <c r="J140" i="99"/>
  <c r="N140" i="99"/>
  <c r="L140" i="99"/>
  <c r="G140" i="99"/>
  <c r="P140" i="99"/>
  <c r="T140" i="99"/>
  <c r="I77" i="101"/>
  <c r="J77" i="101" s="1"/>
  <c r="J77" i="100"/>
  <c r="AF22" i="82"/>
  <c r="B134" i="101"/>
  <c r="AU22" i="82" s="1"/>
  <c r="Q135" i="101"/>
  <c r="AB135" i="101" s="1"/>
  <c r="AB135" i="100"/>
  <c r="D144" i="101"/>
  <c r="AH32" i="82"/>
  <c r="BI144" i="100"/>
  <c r="F144" i="100"/>
  <c r="AC134" i="99"/>
  <c r="BQ146" i="98"/>
  <c r="T97" i="100"/>
  <c r="M139" i="101"/>
  <c r="AA139" i="101" s="1"/>
  <c r="AC139" i="101" s="1"/>
  <c r="AA139" i="100"/>
  <c r="AC139" i="100" s="1"/>
  <c r="AB141" i="101"/>
  <c r="J11" i="99"/>
  <c r="BP139" i="99"/>
  <c r="BM139" i="99"/>
  <c r="BO139" i="99"/>
  <c r="BK139" i="99"/>
  <c r="BN139" i="99"/>
  <c r="BL139" i="99"/>
  <c r="H139" i="98"/>
  <c r="BJ139" i="98"/>
  <c r="AP139" i="98"/>
  <c r="E148" i="101"/>
  <c r="AX36" i="82" s="1"/>
  <c r="AI36" i="82"/>
  <c r="AH37" i="82"/>
  <c r="D149" i="101"/>
  <c r="BI149" i="100"/>
  <c r="F149" i="100"/>
  <c r="K99" i="101"/>
  <c r="L99" i="100"/>
  <c r="S94" i="101"/>
  <c r="T94" i="100"/>
  <c r="T57" i="104"/>
  <c r="T72" i="64"/>
  <c r="B147" i="101"/>
  <c r="AU35" i="82" s="1"/>
  <c r="AF35" i="82"/>
  <c r="AG26" i="82"/>
  <c r="C138" i="101"/>
  <c r="AV26" i="82" s="1"/>
  <c r="BG135" i="101"/>
  <c r="AZ135" i="101"/>
  <c r="BB135" i="101" s="1"/>
  <c r="AG19" i="82"/>
  <c r="C131" i="101"/>
  <c r="AV19" i="82" s="1"/>
  <c r="E143" i="101"/>
  <c r="AX31" i="82" s="1"/>
  <c r="AI31" i="82"/>
  <c r="AB133" i="101"/>
  <c r="BN123" i="98"/>
  <c r="BN121" i="98" s="1"/>
  <c r="U21" i="82"/>
  <c r="W21" i="82" s="1"/>
  <c r="R133" i="99"/>
  <c r="J133" i="99"/>
  <c r="P133" i="99"/>
  <c r="L133" i="99"/>
  <c r="T133" i="99"/>
  <c r="G133" i="99"/>
  <c r="BA133" i="99" s="1"/>
  <c r="N133" i="99"/>
  <c r="T22" i="3"/>
  <c r="AC22" i="3"/>
  <c r="BN127" i="99"/>
  <c r="BM127" i="99"/>
  <c r="BL127" i="99"/>
  <c r="BK127" i="99"/>
  <c r="BP127" i="99"/>
  <c r="BO127" i="99"/>
  <c r="AC126" i="101"/>
  <c r="AH35" i="82"/>
  <c r="BI147" i="100"/>
  <c r="D147" i="101"/>
  <c r="F147" i="100"/>
  <c r="AC132" i="101"/>
  <c r="T73" i="100"/>
  <c r="U24" i="2"/>
  <c r="F73" i="101"/>
  <c r="P73" i="100"/>
  <c r="Q127" i="101"/>
  <c r="AB127" i="101" s="1"/>
  <c r="AC127" i="101" s="1"/>
  <c r="AB127" i="100"/>
  <c r="L74" i="100"/>
  <c r="K74" i="101"/>
  <c r="BP123" i="98"/>
  <c r="BP121" i="98" s="1"/>
  <c r="AH21" i="82"/>
  <c r="D133" i="101"/>
  <c r="BI133" i="100"/>
  <c r="F133" i="100"/>
  <c r="T13" i="3"/>
  <c r="B94" i="101"/>
  <c r="AC13" i="3" s="1"/>
  <c r="I81" i="101"/>
  <c r="J81" i="100"/>
  <c r="AH15" i="82"/>
  <c r="D127" i="101"/>
  <c r="AZ127" i="101" s="1"/>
  <c r="BI127" i="100"/>
  <c r="F127" i="100"/>
  <c r="U25" i="2"/>
  <c r="T74" i="100"/>
  <c r="F74" i="101"/>
  <c r="J74" i="101" s="1"/>
  <c r="P74" i="100"/>
  <c r="U14" i="3"/>
  <c r="F95" i="101"/>
  <c r="R95" i="100"/>
  <c r="U31" i="2"/>
  <c r="T80" i="100"/>
  <c r="F80" i="101"/>
  <c r="J80" i="101" s="1"/>
  <c r="P80" i="100"/>
  <c r="AB142" i="100"/>
  <c r="AI33" i="82"/>
  <c r="E145" i="101"/>
  <c r="AX33" i="82" s="1"/>
  <c r="AG34" i="82"/>
  <c r="C146" i="101"/>
  <c r="AV34" i="82" s="1"/>
  <c r="B131" i="101"/>
  <c r="AU19" i="82" s="1"/>
  <c r="AF19" i="82"/>
  <c r="E128" i="101"/>
  <c r="AX16" i="82" s="1"/>
  <c r="AI16" i="82"/>
  <c r="E141" i="101"/>
  <c r="AX29" i="82" s="1"/>
  <c r="AI29" i="82"/>
  <c r="E133" i="101"/>
  <c r="AX21" i="82" s="1"/>
  <c r="AI21" i="82"/>
  <c r="D136" i="101"/>
  <c r="AH24" i="82"/>
  <c r="BI136" i="100"/>
  <c r="F136" i="100"/>
  <c r="T77" i="101"/>
  <c r="AD28" i="2"/>
  <c r="P77" i="101"/>
  <c r="AC140" i="101"/>
  <c r="Z134" i="107"/>
  <c r="Z134" i="106"/>
  <c r="Z134" i="104"/>
  <c r="Z134" i="105"/>
  <c r="Z134" i="103"/>
  <c r="AG16" i="82"/>
  <c r="C128" i="101"/>
  <c r="AV16" i="82" s="1"/>
  <c r="J99" i="101"/>
  <c r="J87" i="64"/>
  <c r="J116" i="64"/>
  <c r="J58" i="64"/>
  <c r="J145" i="64"/>
  <c r="E147" i="101"/>
  <c r="AX35" i="82" s="1"/>
  <c r="AI35" i="82"/>
  <c r="U36" i="82"/>
  <c r="W36" i="82" s="1"/>
  <c r="R148" i="99"/>
  <c r="J148" i="99"/>
  <c r="N148" i="99"/>
  <c r="T148" i="99"/>
  <c r="P148" i="99"/>
  <c r="L148" i="99"/>
  <c r="G148" i="99"/>
  <c r="U30" i="82"/>
  <c r="W30" i="82" s="1"/>
  <c r="P142" i="99"/>
  <c r="G142" i="99"/>
  <c r="BA142" i="99" s="1"/>
  <c r="T142" i="99"/>
  <c r="L142" i="99"/>
  <c r="N142" i="99"/>
  <c r="R142" i="99"/>
  <c r="J142" i="99"/>
  <c r="T123" i="98"/>
  <c r="AZ147" i="100"/>
  <c r="BB147" i="100" s="1"/>
  <c r="BE147" i="100"/>
  <c r="O95" i="101"/>
  <c r="P95" i="100"/>
  <c r="J111" i="101"/>
  <c r="M135" i="101"/>
  <c r="AA135" i="101" s="1"/>
  <c r="AA135" i="100"/>
  <c r="K80" i="101"/>
  <c r="L80" i="100"/>
  <c r="BQ145" i="98"/>
  <c r="BQ138" i="98"/>
  <c r="L123" i="98"/>
  <c r="Q128" i="101"/>
  <c r="AB128" i="101" s="1"/>
  <c r="AC128" i="101" s="1"/>
  <c r="AB128" i="100"/>
  <c r="AC128" i="100" s="1"/>
  <c r="B143" i="101"/>
  <c r="AU31" i="82" s="1"/>
  <c r="AF31" i="82"/>
  <c r="AC148" i="101"/>
  <c r="U15" i="82"/>
  <c r="W15" i="82" s="1"/>
  <c r="P127" i="99"/>
  <c r="G127" i="99"/>
  <c r="N127" i="99"/>
  <c r="L127" i="99"/>
  <c r="R127" i="99"/>
  <c r="T127" i="99"/>
  <c r="J127" i="99"/>
  <c r="O98" i="101"/>
  <c r="P98" i="100"/>
  <c r="K100" i="101"/>
  <c r="L100" i="100"/>
  <c r="BQ140" i="98"/>
  <c r="BQ130" i="98"/>
  <c r="AC143" i="99"/>
  <c r="Q138" i="101"/>
  <c r="AB138" i="101" s="1"/>
  <c r="AB138" i="100"/>
  <c r="J88" i="64"/>
  <c r="J58" i="98"/>
  <c r="E146" i="101"/>
  <c r="AX34" i="82" s="1"/>
  <c r="AI34" i="82"/>
  <c r="AH34" i="82"/>
  <c r="D146" i="101"/>
  <c r="BI146" i="100"/>
  <c r="F146" i="100"/>
  <c r="AH25" i="82"/>
  <c r="D137" i="101"/>
  <c r="BI137" i="100"/>
  <c r="F137" i="100"/>
  <c r="U20" i="82"/>
  <c r="W20" i="82" s="1"/>
  <c r="R132" i="99"/>
  <c r="J132" i="99"/>
  <c r="N132" i="99"/>
  <c r="P132" i="99"/>
  <c r="T132" i="99"/>
  <c r="G132" i="99"/>
  <c r="H132" i="99" s="1"/>
  <c r="L132" i="99"/>
  <c r="BP125" i="99"/>
  <c r="BO125" i="99"/>
  <c r="BI123" i="99"/>
  <c r="BN125" i="99"/>
  <c r="BK125" i="99"/>
  <c r="BL125" i="99"/>
  <c r="BM125" i="99"/>
  <c r="S96" i="101"/>
  <c r="T96" i="101" s="1"/>
  <c r="T96" i="100"/>
  <c r="AZ130" i="100"/>
  <c r="BD130" i="100" s="1"/>
  <c r="BG130" i="100"/>
  <c r="T27" i="2"/>
  <c r="B76" i="101"/>
  <c r="AC27" i="2" s="1"/>
  <c r="AF34" i="82"/>
  <c r="B146" i="101"/>
  <c r="AU34" i="82" s="1"/>
  <c r="L79" i="100"/>
  <c r="K79" i="101"/>
  <c r="O100" i="101"/>
  <c r="P100" i="100"/>
  <c r="P145" i="64"/>
  <c r="P116" i="64"/>
  <c r="P87" i="64"/>
  <c r="P58" i="64"/>
  <c r="U29" i="3"/>
  <c r="P114" i="100"/>
  <c r="F114" i="101"/>
  <c r="AP134" i="98"/>
  <c r="H134" i="98"/>
  <c r="BJ134" i="98"/>
  <c r="U23" i="3"/>
  <c r="F108" i="101"/>
  <c r="L108" i="101" s="1"/>
  <c r="P108" i="100"/>
  <c r="J108" i="100"/>
  <c r="AZ144" i="101"/>
  <c r="BG144" i="101" s="1"/>
  <c r="AI20" i="82"/>
  <c r="E132" i="101"/>
  <c r="AX20" i="82" s="1"/>
  <c r="H58" i="64"/>
  <c r="H87" i="64"/>
  <c r="H116" i="64"/>
  <c r="H145" i="64"/>
  <c r="T25" i="2"/>
  <c r="B74" i="101"/>
  <c r="AC25" i="2" s="1"/>
  <c r="L114" i="100"/>
  <c r="Z126" i="107"/>
  <c r="Z126" i="106"/>
  <c r="Z126" i="104"/>
  <c r="Z126" i="105"/>
  <c r="Z126" i="103"/>
  <c r="C137" i="101"/>
  <c r="AV25" i="82" s="1"/>
  <c r="AG25" i="82"/>
  <c r="BP140" i="99"/>
  <c r="BO140" i="99"/>
  <c r="BL140" i="99"/>
  <c r="BN140" i="99"/>
  <c r="BM140" i="99"/>
  <c r="BK140" i="99"/>
  <c r="AP142" i="98"/>
  <c r="H142" i="98"/>
  <c r="BJ142" i="98"/>
  <c r="L82" i="100"/>
  <c r="K82" i="101"/>
  <c r="C149" i="101"/>
  <c r="AV37" i="82" s="1"/>
  <c r="AG37" i="82"/>
  <c r="AF36" i="82"/>
  <c r="B148" i="101"/>
  <c r="AU36" i="82" s="1"/>
  <c r="AF21" i="82"/>
  <c r="B133" i="101"/>
  <c r="AU21" i="82" s="1"/>
  <c r="AF32" i="82"/>
  <c r="B144" i="101"/>
  <c r="AU32" i="82" s="1"/>
  <c r="AF24" i="82"/>
  <c r="B136" i="101"/>
  <c r="AU24" i="82" s="1"/>
  <c r="AP137" i="98"/>
  <c r="H137" i="98"/>
  <c r="Q100" i="101"/>
  <c r="R100" i="100"/>
  <c r="I84" i="101"/>
  <c r="J84" i="100"/>
  <c r="E140" i="101"/>
  <c r="AX28" i="82" s="1"/>
  <c r="AI28" i="82"/>
  <c r="Z139" i="106"/>
  <c r="Z139" i="104"/>
  <c r="Z139" i="105"/>
  <c r="Z139" i="107"/>
  <c r="Z139" i="103"/>
  <c r="AP126" i="98"/>
  <c r="H126" i="98"/>
  <c r="BJ126" i="98"/>
  <c r="D140" i="101"/>
  <c r="BI140" i="100"/>
  <c r="F140" i="100"/>
  <c r="AH28" i="82"/>
  <c r="U19" i="3"/>
  <c r="F100" i="101"/>
  <c r="AB142" i="101"/>
  <c r="AC142" i="101" s="1"/>
  <c r="O136" i="101"/>
  <c r="AA136" i="101" s="1"/>
  <c r="AA136" i="100"/>
  <c r="AG35" i="82"/>
  <c r="C147" i="101"/>
  <c r="AV35" i="82" s="1"/>
  <c r="AZ128" i="100"/>
  <c r="BB128" i="100" s="1"/>
  <c r="E149" i="101"/>
  <c r="AX37" i="82" s="1"/>
  <c r="AI37" i="82"/>
  <c r="AB129" i="101"/>
  <c r="AC129" i="101" s="1"/>
  <c r="AH14" i="82"/>
  <c r="F126" i="100"/>
  <c r="BI126" i="100"/>
  <c r="AI22" i="82"/>
  <c r="E134" i="101"/>
  <c r="AX22" i="82" s="1"/>
  <c r="F94" i="101"/>
  <c r="M94" i="101" s="1"/>
  <c r="U13" i="3"/>
  <c r="Z147" i="107"/>
  <c r="Z147" i="106"/>
  <c r="Z147" i="105"/>
  <c r="Z147" i="104"/>
  <c r="Z147" i="103"/>
  <c r="M131" i="101"/>
  <c r="AA131" i="101" s="1"/>
  <c r="AC131" i="101" s="1"/>
  <c r="AA131" i="100"/>
  <c r="H146" i="98"/>
  <c r="AP146" i="98"/>
  <c r="H130" i="98"/>
  <c r="AP130" i="98"/>
  <c r="BJ130" i="98"/>
  <c r="AZ142" i="100"/>
  <c r="BB142" i="100" s="1"/>
  <c r="BE142" i="100"/>
  <c r="BG142" i="100"/>
  <c r="BD142" i="100"/>
  <c r="U12" i="3"/>
  <c r="F93" i="101"/>
  <c r="F91" i="100"/>
  <c r="F11" i="100" s="1"/>
  <c r="P93" i="100"/>
  <c r="J114" i="100"/>
  <c r="BP148" i="99"/>
  <c r="BO148" i="99"/>
  <c r="BL148" i="99"/>
  <c r="BK148" i="99"/>
  <c r="BN148" i="99"/>
  <c r="BM148" i="99"/>
  <c r="BP141" i="99"/>
  <c r="BO141" i="99"/>
  <c r="BN141" i="99"/>
  <c r="BK141" i="99"/>
  <c r="BM141" i="99"/>
  <c r="BL141" i="99"/>
  <c r="L111" i="101"/>
  <c r="U32" i="2"/>
  <c r="T81" i="100"/>
  <c r="F81" i="101"/>
  <c r="P81" i="100"/>
  <c r="L81" i="100"/>
  <c r="T18" i="3"/>
  <c r="B99" i="101"/>
  <c r="AC18" i="3" s="1"/>
  <c r="O99" i="101"/>
  <c r="P99" i="100"/>
  <c r="BQ133" i="98"/>
  <c r="AC135" i="99"/>
  <c r="Q130" i="101"/>
  <c r="AB130" i="101" s="1"/>
  <c r="AB130" i="100"/>
  <c r="Z144" i="107"/>
  <c r="Z144" i="105"/>
  <c r="Z144" i="106"/>
  <c r="Z144" i="104"/>
  <c r="Z144" i="103"/>
  <c r="T28" i="2"/>
  <c r="B77" i="101"/>
  <c r="AC28" i="2" s="1"/>
  <c r="F105" i="100"/>
  <c r="F12" i="100" s="1"/>
  <c r="V125" i="101"/>
  <c r="AZ125" i="100"/>
  <c r="BC125" i="100" s="1"/>
  <c r="T33" i="2"/>
  <c r="B82" i="101"/>
  <c r="AC33" i="2" s="1"/>
  <c r="BJ146" i="98"/>
  <c r="BN135" i="99"/>
  <c r="BM135" i="99"/>
  <c r="BL135" i="99"/>
  <c r="BP135" i="99"/>
  <c r="BO135" i="99"/>
  <c r="BK135" i="99"/>
  <c r="T84" i="100"/>
  <c r="F84" i="101"/>
  <c r="L84" i="101" s="1"/>
  <c r="P84" i="100"/>
  <c r="M143" i="101"/>
  <c r="AA143" i="101" s="1"/>
  <c r="AA143" i="100"/>
  <c r="I100" i="101"/>
  <c r="J100" i="100"/>
  <c r="AF37" i="82"/>
  <c r="B149" i="101"/>
  <c r="AU37" i="82" s="1"/>
  <c r="D128" i="101"/>
  <c r="AH16" i="82"/>
  <c r="BI128" i="100"/>
  <c r="F128" i="100"/>
  <c r="K78" i="101"/>
  <c r="L78" i="100"/>
  <c r="AG22" i="82"/>
  <c r="C134" i="101"/>
  <c r="AV22" i="82" s="1"/>
  <c r="D121" i="101"/>
  <c r="T32" i="2"/>
  <c r="B81" i="101"/>
  <c r="AC32" i="2" s="1"/>
  <c r="AZ132" i="101"/>
  <c r="BE132" i="101" s="1"/>
  <c r="AZ139" i="100"/>
  <c r="BD139" i="100" s="1"/>
  <c r="Z149" i="107"/>
  <c r="Z149" i="106"/>
  <c r="Z149" i="105"/>
  <c r="Z149" i="104"/>
  <c r="Z149" i="103"/>
  <c r="H138" i="98"/>
  <c r="AP138" i="98"/>
  <c r="BJ138" i="98"/>
  <c r="AH31" i="82"/>
  <c r="D143" i="101"/>
  <c r="BI143" i="100"/>
  <c r="F143" i="100"/>
  <c r="T29" i="2"/>
  <c r="B78" i="101"/>
  <c r="AC29" i="2" s="1"/>
  <c r="T116" i="64"/>
  <c r="T58" i="64"/>
  <c r="T86" i="100"/>
  <c r="P86" i="100"/>
  <c r="F86" i="101"/>
  <c r="AZ138" i="100"/>
  <c r="BG138" i="100" s="1"/>
  <c r="T78" i="100"/>
  <c r="U29" i="2"/>
  <c r="P78" i="100"/>
  <c r="F78" i="101"/>
  <c r="T17" i="3"/>
  <c r="B98" i="101"/>
  <c r="AC17" i="3" s="1"/>
  <c r="H140" i="98"/>
  <c r="AP140" i="98"/>
  <c r="U26" i="2"/>
  <c r="T75" i="100"/>
  <c r="P75" i="100"/>
  <c r="F75" i="101"/>
  <c r="U27" i="3"/>
  <c r="F112" i="101"/>
  <c r="L112" i="101" s="1"/>
  <c r="P112" i="100"/>
  <c r="BP131" i="99"/>
  <c r="BM131" i="99"/>
  <c r="BN131" i="99"/>
  <c r="BO131" i="99"/>
  <c r="BL131" i="99"/>
  <c r="BK131" i="99"/>
  <c r="AI24" i="82"/>
  <c r="E136" i="101"/>
  <c r="AX24" i="82" s="1"/>
  <c r="AH18" i="82"/>
  <c r="D130" i="101"/>
  <c r="F130" i="100"/>
  <c r="BI130" i="100"/>
  <c r="T72" i="100"/>
  <c r="U23" i="2"/>
  <c r="L113" i="101"/>
  <c r="J75" i="100"/>
  <c r="AI14" i="82"/>
  <c r="AX14" i="82"/>
  <c r="AZ149" i="100"/>
  <c r="BD149" i="100" s="1"/>
  <c r="R96" i="100"/>
  <c r="Q96" i="101"/>
  <c r="R96" i="101" s="1"/>
  <c r="J82" i="100"/>
  <c r="BJ145" i="98"/>
  <c r="AC148" i="100"/>
  <c r="AF26" i="82"/>
  <c r="B138" i="101"/>
  <c r="AU26" i="82" s="1"/>
  <c r="BJ140" i="98"/>
  <c r="Q94" i="101"/>
  <c r="R94" i="100"/>
  <c r="P72" i="100"/>
  <c r="T15" i="3"/>
  <c r="B96" i="101"/>
  <c r="AC15" i="3" s="1"/>
  <c r="AF29" i="82"/>
  <c r="B141" i="101"/>
  <c r="AU29" i="82" s="1"/>
  <c r="C130" i="101"/>
  <c r="AV18" i="82" s="1"/>
  <c r="AG18" i="82"/>
  <c r="AG27" i="82"/>
  <c r="C139" i="101"/>
  <c r="AV27" i="82" s="1"/>
  <c r="AG31" i="82"/>
  <c r="C143" i="101"/>
  <c r="AV31" i="82" s="1"/>
  <c r="AG23" i="82"/>
  <c r="C135" i="101"/>
  <c r="AV23" i="82" s="1"/>
  <c r="AB129" i="100"/>
  <c r="AC129" i="100" s="1"/>
  <c r="AF15" i="82"/>
  <c r="B127" i="101"/>
  <c r="AU15" i="82" s="1"/>
  <c r="AD15" i="3"/>
  <c r="G128" i="99"/>
  <c r="BA128" i="99" s="1"/>
  <c r="N128" i="99"/>
  <c r="R128" i="99"/>
  <c r="J128" i="99"/>
  <c r="P128" i="99"/>
  <c r="T128" i="99"/>
  <c r="U16" i="82"/>
  <c r="W16" i="82" s="1"/>
  <c r="L128" i="99"/>
  <c r="H129" i="98"/>
  <c r="AP129" i="98"/>
  <c r="AJ27" i="82"/>
  <c r="G139" i="100"/>
  <c r="H139" i="100" s="1"/>
  <c r="N139" i="100"/>
  <c r="R139" i="100"/>
  <c r="J139" i="100"/>
  <c r="L139" i="100"/>
  <c r="T139" i="100"/>
  <c r="P139" i="100"/>
  <c r="U35" i="82"/>
  <c r="W35" i="82" s="1"/>
  <c r="T147" i="99"/>
  <c r="L147" i="99"/>
  <c r="R147" i="99"/>
  <c r="J147" i="99"/>
  <c r="G147" i="99"/>
  <c r="BA147" i="99" s="1"/>
  <c r="P147" i="99"/>
  <c r="N147" i="99"/>
  <c r="B142" i="101"/>
  <c r="AU30" i="82" s="1"/>
  <c r="AF30" i="82"/>
  <c r="AZ133" i="100"/>
  <c r="BB133" i="100" s="1"/>
  <c r="U14" i="82"/>
  <c r="W14" i="82" s="1"/>
  <c r="P126" i="99"/>
  <c r="G126" i="99"/>
  <c r="BA126" i="99" s="1"/>
  <c r="T126" i="99"/>
  <c r="L126" i="99"/>
  <c r="R126" i="99"/>
  <c r="J126" i="99"/>
  <c r="N126" i="99"/>
  <c r="L110" i="100"/>
  <c r="U34" i="2"/>
  <c r="T83" i="100"/>
  <c r="F83" i="101"/>
  <c r="L83" i="101" s="1"/>
  <c r="P83" i="100"/>
  <c r="AH29" i="82"/>
  <c r="D141" i="101"/>
  <c r="BI141" i="100"/>
  <c r="F141" i="100"/>
  <c r="F98" i="101"/>
  <c r="U17" i="3"/>
  <c r="L77" i="101"/>
  <c r="D148" i="101"/>
  <c r="BI148" i="100"/>
  <c r="F148" i="100"/>
  <c r="AH36" i="82"/>
  <c r="AZ146" i="100"/>
  <c r="BD146" i="100" s="1"/>
  <c r="AF33" i="82"/>
  <c r="B145" i="101"/>
  <c r="AU33" i="82" s="1"/>
  <c r="J97" i="100"/>
  <c r="AG24" i="82"/>
  <c r="C136" i="101"/>
  <c r="AV24" i="82" s="1"/>
  <c r="AZ126" i="100"/>
  <c r="BG126" i="100" s="1"/>
  <c r="L98" i="100"/>
  <c r="J74" i="100"/>
  <c r="K94" i="101"/>
  <c r="L94" i="100"/>
  <c r="J112" i="100"/>
  <c r="R97" i="100"/>
  <c r="K73" i="101"/>
  <c r="L73" i="100"/>
  <c r="T91" i="99"/>
  <c r="T12" i="99" s="1"/>
  <c r="AC147" i="101"/>
  <c r="AG32" i="82"/>
  <c r="C144" i="101"/>
  <c r="AV32" i="82" s="1"/>
  <c r="BQ149" i="98"/>
  <c r="BQ129" i="98"/>
  <c r="AD21" i="3"/>
  <c r="J85" i="100"/>
  <c r="I85" i="101"/>
  <c r="K86" i="101"/>
  <c r="L86" i="100"/>
  <c r="AG14" i="82"/>
  <c r="AV14" i="82"/>
  <c r="BM123" i="98"/>
  <c r="BM121" i="98" s="1"/>
  <c r="BO115" i="98" s="1"/>
  <c r="K2" i="98" s="1"/>
  <c r="M68" i="98" s="1"/>
  <c r="U23" i="82"/>
  <c r="W23" i="82" s="1"/>
  <c r="P135" i="99"/>
  <c r="G135" i="99"/>
  <c r="H135" i="99" s="1"/>
  <c r="N135" i="99"/>
  <c r="T135" i="99"/>
  <c r="J135" i="99"/>
  <c r="L135" i="99"/>
  <c r="R135" i="99"/>
  <c r="T24" i="2"/>
  <c r="B73" i="101"/>
  <c r="AC24" i="2" s="1"/>
  <c r="P11" i="98"/>
  <c r="P12" i="98"/>
  <c r="O12" i="98" s="1"/>
  <c r="U37" i="82"/>
  <c r="W37" i="82" s="1"/>
  <c r="R149" i="99"/>
  <c r="J149" i="99"/>
  <c r="P149" i="99"/>
  <c r="G149" i="99"/>
  <c r="BA149" i="99" s="1"/>
  <c r="L149" i="99"/>
  <c r="N149" i="99"/>
  <c r="T149" i="99"/>
  <c r="AZ134" i="101"/>
  <c r="BG134" i="101" s="1"/>
  <c r="U13" i="2"/>
  <c r="P67" i="100"/>
  <c r="T67" i="100"/>
  <c r="P57" i="98"/>
  <c r="J72" i="64"/>
  <c r="I72" i="64" s="1"/>
  <c r="I71" i="64"/>
  <c r="I64" i="103" s="1"/>
  <c r="O71" i="64"/>
  <c r="K70" i="101"/>
  <c r="L70" i="101" s="1"/>
  <c r="U17" i="2"/>
  <c r="P68" i="100"/>
  <c r="T68" i="100"/>
  <c r="R68" i="100"/>
  <c r="B72" i="101"/>
  <c r="AC23" i="2" s="1"/>
  <c r="K71" i="101"/>
  <c r="L71" i="101" s="1"/>
  <c r="I72" i="101"/>
  <c r="J72" i="100"/>
  <c r="J57" i="98"/>
  <c r="J59" i="64"/>
  <c r="J64" i="103" s="1"/>
  <c r="K68" i="101"/>
  <c r="L68" i="100"/>
  <c r="BA123" i="107"/>
  <c r="R122" i="107"/>
  <c r="P122" i="103"/>
  <c r="P122" i="107"/>
  <c r="BD125" i="107"/>
  <c r="AZ123" i="107"/>
  <c r="AZ123" i="103"/>
  <c r="BA123" i="103"/>
  <c r="BB123" i="103"/>
  <c r="T122" i="103"/>
  <c r="H122" i="107"/>
  <c r="AV123" i="107"/>
  <c r="AW123" i="107"/>
  <c r="J122" i="107"/>
  <c r="N122" i="107"/>
  <c r="BC125" i="107"/>
  <c r="AY123" i="107"/>
  <c r="I103" i="107" l="1"/>
  <c r="K64" i="104"/>
  <c r="J89" i="103"/>
  <c r="J89" i="105"/>
  <c r="J89" i="104"/>
  <c r="J89" i="107"/>
  <c r="J89" i="106"/>
  <c r="K89" i="105"/>
  <c r="K89" i="103"/>
  <c r="K89" i="104"/>
  <c r="K89" i="107"/>
  <c r="K89" i="106"/>
  <c r="K64" i="106"/>
  <c r="K64" i="107"/>
  <c r="J64" i="106"/>
  <c r="J64" i="105"/>
  <c r="J64" i="104"/>
  <c r="J64" i="107"/>
  <c r="L64" i="104"/>
  <c r="L64" i="105"/>
  <c r="L64" i="106"/>
  <c r="I64" i="104"/>
  <c r="I64" i="107"/>
  <c r="I64" i="106"/>
  <c r="I64" i="105"/>
  <c r="L64" i="107"/>
  <c r="T99" i="101"/>
  <c r="AD18" i="3"/>
  <c r="R99" i="101"/>
  <c r="L99" i="101"/>
  <c r="P99" i="101"/>
  <c r="U69" i="64"/>
  <c r="U127" i="64"/>
  <c r="U156" i="64"/>
  <c r="U40" i="64"/>
  <c r="U98" i="64"/>
  <c r="T103" i="99"/>
  <c r="T103" i="101"/>
  <c r="T103" i="100"/>
  <c r="R103" i="100"/>
  <c r="R103" i="99"/>
  <c r="R103" i="101"/>
  <c r="P103" i="99"/>
  <c r="P103" i="101"/>
  <c r="P103" i="100"/>
  <c r="T133" i="64"/>
  <c r="S133" i="64" s="1"/>
  <c r="I102" i="64"/>
  <c r="O102" i="64"/>
  <c r="O89" i="100" s="1"/>
  <c r="P89" i="99"/>
  <c r="P89" i="100"/>
  <c r="P89" i="101"/>
  <c r="R93" i="101"/>
  <c r="M93" i="101"/>
  <c r="R97" i="101"/>
  <c r="M97" i="101"/>
  <c r="R98" i="101"/>
  <c r="M98" i="101"/>
  <c r="T100" i="101"/>
  <c r="M100" i="101"/>
  <c r="L95" i="101"/>
  <c r="M95" i="101"/>
  <c r="BJ121" i="107"/>
  <c r="BJ121" i="106"/>
  <c r="BI121" i="106"/>
  <c r="BM121" i="105"/>
  <c r="BL121" i="105"/>
  <c r="BI121" i="103"/>
  <c r="AW138" i="98"/>
  <c r="AW131" i="98"/>
  <c r="AW147" i="98"/>
  <c r="AW133" i="98"/>
  <c r="AW141" i="98"/>
  <c r="AW144" i="98"/>
  <c r="AW148" i="98"/>
  <c r="BO131" i="100"/>
  <c r="BP131" i="100"/>
  <c r="AW139" i="98"/>
  <c r="AW140" i="98"/>
  <c r="AW134" i="98"/>
  <c r="R59" i="103"/>
  <c r="AX148" i="98"/>
  <c r="R129" i="64"/>
  <c r="Q129" i="64" s="1"/>
  <c r="AX141" i="98"/>
  <c r="BI139" i="101"/>
  <c r="BL139" i="101" s="1"/>
  <c r="AX133" i="98"/>
  <c r="AW132" i="98"/>
  <c r="AW145" i="98"/>
  <c r="AW137" i="98"/>
  <c r="T122" i="98"/>
  <c r="AX135" i="98"/>
  <c r="AX142" i="98"/>
  <c r="BM121" i="106"/>
  <c r="AR123" i="98"/>
  <c r="F139" i="101"/>
  <c r="T139" i="101" s="1"/>
  <c r="AQ123" i="98"/>
  <c r="AX143" i="98"/>
  <c r="N122" i="98"/>
  <c r="AW143" i="98"/>
  <c r="BK121" i="107"/>
  <c r="BH121" i="107"/>
  <c r="BF125" i="100"/>
  <c r="BG125" i="100"/>
  <c r="BE125" i="100"/>
  <c r="BF121" i="98"/>
  <c r="BC121" i="98"/>
  <c r="BB123" i="99"/>
  <c r="BM121" i="103"/>
  <c r="P131" i="64"/>
  <c r="O12" i="105"/>
  <c r="BD144" i="101"/>
  <c r="BC132" i="101"/>
  <c r="BD133" i="100"/>
  <c r="BF142" i="100"/>
  <c r="BD128" i="100"/>
  <c r="BC144" i="101"/>
  <c r="BC130" i="100"/>
  <c r="BG147" i="100"/>
  <c r="BB136" i="100"/>
  <c r="BC133" i="100"/>
  <c r="BF130" i="100"/>
  <c r="BE130" i="100"/>
  <c r="BD136" i="100"/>
  <c r="BE136" i="100"/>
  <c r="BF133" i="100"/>
  <c r="BF128" i="100"/>
  <c r="BC147" i="100"/>
  <c r="BC136" i="100"/>
  <c r="BE140" i="100"/>
  <c r="BC140" i="100"/>
  <c r="BG145" i="100"/>
  <c r="BE146" i="100"/>
  <c r="BF132" i="101"/>
  <c r="BC142" i="100"/>
  <c r="BB144" i="101"/>
  <c r="BF144" i="101"/>
  <c r="BB130" i="100"/>
  <c r="BD147" i="100"/>
  <c r="BF135" i="101"/>
  <c r="BB131" i="100"/>
  <c r="BB141" i="100"/>
  <c r="BG141" i="100"/>
  <c r="BB145" i="100"/>
  <c r="BF146" i="100"/>
  <c r="BE133" i="100"/>
  <c r="BD135" i="101"/>
  <c r="BF141" i="100"/>
  <c r="BC141" i="100"/>
  <c r="BE134" i="100"/>
  <c r="BE143" i="100"/>
  <c r="BC131" i="100"/>
  <c r="BG146" i="100"/>
  <c r="BE131" i="100"/>
  <c r="BE141" i="100"/>
  <c r="BE145" i="100"/>
  <c r="BC143" i="100"/>
  <c r="BC145" i="100"/>
  <c r="BB143" i="100"/>
  <c r="T129" i="64"/>
  <c r="S129" i="64" s="1"/>
  <c r="S12" i="103"/>
  <c r="T59" i="105"/>
  <c r="R59" i="105"/>
  <c r="Q12" i="105"/>
  <c r="T131" i="64"/>
  <c r="BM121" i="107"/>
  <c r="BL121" i="107"/>
  <c r="BP121" i="107"/>
  <c r="BO121" i="107" s="1"/>
  <c r="P104" i="64"/>
  <c r="O104" i="64" s="1"/>
  <c r="O11" i="107"/>
  <c r="BH121" i="106"/>
  <c r="BK121" i="106"/>
  <c r="BM121" i="104"/>
  <c r="BL121" i="104"/>
  <c r="BG121" i="105"/>
  <c r="BK121" i="105"/>
  <c r="BJ121" i="105"/>
  <c r="BH121" i="105"/>
  <c r="L77" i="64"/>
  <c r="P59" i="104"/>
  <c r="BI121" i="104"/>
  <c r="BH121" i="104"/>
  <c r="P58" i="103"/>
  <c r="P100" i="64"/>
  <c r="O100" i="64" s="1"/>
  <c r="BK121" i="103"/>
  <c r="BL121" i="103"/>
  <c r="AT123" i="98"/>
  <c r="AX127" i="98"/>
  <c r="AU123" i="98"/>
  <c r="J122" i="98"/>
  <c r="AW127" i="98"/>
  <c r="BF126" i="100"/>
  <c r="BC126" i="100"/>
  <c r="BB126" i="100"/>
  <c r="BD121" i="98"/>
  <c r="BG121" i="98"/>
  <c r="BF123" i="99"/>
  <c r="BB127" i="101"/>
  <c r="BG127" i="101"/>
  <c r="BD127" i="101"/>
  <c r="BD127" i="100"/>
  <c r="BC127" i="101"/>
  <c r="BB127" i="100"/>
  <c r="BC127" i="100"/>
  <c r="BE127" i="100"/>
  <c r="BE123" i="99"/>
  <c r="BG123" i="99"/>
  <c r="BD123" i="99"/>
  <c r="BC123" i="99"/>
  <c r="BA132" i="99"/>
  <c r="AV123" i="98"/>
  <c r="BA123" i="98"/>
  <c r="H127" i="99"/>
  <c r="BA127" i="99"/>
  <c r="BA125" i="99"/>
  <c r="P109" i="101"/>
  <c r="H148" i="99"/>
  <c r="BA148" i="99"/>
  <c r="BA139" i="99"/>
  <c r="BA138" i="99"/>
  <c r="BA134" i="99"/>
  <c r="H146" i="99"/>
  <c r="BA146" i="99"/>
  <c r="H145" i="99"/>
  <c r="BA145" i="99"/>
  <c r="H141" i="99"/>
  <c r="BA141" i="99"/>
  <c r="BA135" i="99"/>
  <c r="H140" i="99"/>
  <c r="BA140" i="99"/>
  <c r="H131" i="99"/>
  <c r="BA131" i="99"/>
  <c r="BA143" i="99"/>
  <c r="H144" i="99"/>
  <c r="BA144" i="99"/>
  <c r="O10" i="99"/>
  <c r="BC149" i="100"/>
  <c r="BB149" i="100"/>
  <c r="BG149" i="100"/>
  <c r="BE149" i="100"/>
  <c r="BF149" i="100"/>
  <c r="BE134" i="101"/>
  <c r="BC138" i="100"/>
  <c r="BA139" i="100"/>
  <c r="BG134" i="100"/>
  <c r="BD134" i="100"/>
  <c r="BC134" i="100"/>
  <c r="BD134" i="101"/>
  <c r="BC146" i="100"/>
  <c r="BG133" i="100"/>
  <c r="BD138" i="100"/>
  <c r="BE139" i="100"/>
  <c r="BB132" i="101"/>
  <c r="BE128" i="100"/>
  <c r="BG128" i="100"/>
  <c r="BE144" i="101"/>
  <c r="BE135" i="101"/>
  <c r="BD131" i="100"/>
  <c r="BE127" i="101"/>
  <c r="BC135" i="100"/>
  <c r="BG135" i="100"/>
  <c r="BB140" i="100"/>
  <c r="BG140" i="100"/>
  <c r="BE138" i="100"/>
  <c r="BF139" i="100"/>
  <c r="BG132" i="101"/>
  <c r="BG127" i="100"/>
  <c r="BB134" i="101"/>
  <c r="BB138" i="100"/>
  <c r="BB139" i="100"/>
  <c r="BF127" i="101"/>
  <c r="BD143" i="100"/>
  <c r="BF134" i="100"/>
  <c r="BF138" i="100"/>
  <c r="BB146" i="100"/>
  <c r="BC139" i="100"/>
  <c r="BD132" i="101"/>
  <c r="BC128" i="100"/>
  <c r="BF147" i="100"/>
  <c r="BC135" i="101"/>
  <c r="BF131" i="100"/>
  <c r="BF136" i="100"/>
  <c r="BB135" i="100"/>
  <c r="BD140" i="100"/>
  <c r="BF134" i="101"/>
  <c r="BG139" i="100"/>
  <c r="BC134" i="101"/>
  <c r="BD140" i="101"/>
  <c r="BD135" i="100"/>
  <c r="BF143" i="100"/>
  <c r="AC130" i="100"/>
  <c r="BD126" i="100"/>
  <c r="BE126" i="100"/>
  <c r="BB125" i="100"/>
  <c r="BD125" i="100"/>
  <c r="BK131" i="100"/>
  <c r="BL131" i="100"/>
  <c r="BM131" i="100"/>
  <c r="P122" i="98"/>
  <c r="AS123" i="98"/>
  <c r="AX126" i="98"/>
  <c r="I10" i="99"/>
  <c r="L122" i="98"/>
  <c r="R122" i="98"/>
  <c r="AW126" i="98"/>
  <c r="S10" i="99"/>
  <c r="BD123" i="103"/>
  <c r="J135" i="64"/>
  <c r="R131" i="64"/>
  <c r="P59" i="105"/>
  <c r="BJ138" i="99"/>
  <c r="Q10" i="99"/>
  <c r="Z131" i="103"/>
  <c r="P107" i="101"/>
  <c r="AD22" i="3"/>
  <c r="Z131" i="105"/>
  <c r="BJ139" i="99"/>
  <c r="F66" i="101"/>
  <c r="F10" i="101" s="1"/>
  <c r="AD24" i="3"/>
  <c r="T59" i="99"/>
  <c r="T121" i="64"/>
  <c r="T118" i="64"/>
  <c r="P58" i="99"/>
  <c r="P92" i="64"/>
  <c r="P89" i="64"/>
  <c r="L89" i="64"/>
  <c r="L92" i="64"/>
  <c r="L118" i="64"/>
  <c r="L121" i="64"/>
  <c r="J58" i="99"/>
  <c r="J92" i="64"/>
  <c r="J89" i="64"/>
  <c r="S12" i="99"/>
  <c r="R59" i="99"/>
  <c r="R121" i="64"/>
  <c r="R118" i="64"/>
  <c r="J59" i="99"/>
  <c r="J118" i="64"/>
  <c r="J121" i="64"/>
  <c r="N89" i="64"/>
  <c r="M89" i="64" s="1"/>
  <c r="N92" i="64"/>
  <c r="M92" i="64" s="1"/>
  <c r="P130" i="64"/>
  <c r="O130" i="64" s="1"/>
  <c r="T59" i="106"/>
  <c r="S12" i="106"/>
  <c r="R132" i="64"/>
  <c r="Q132" i="64" s="1"/>
  <c r="Q12" i="106"/>
  <c r="R59" i="104"/>
  <c r="Q12" i="104"/>
  <c r="BP121" i="106"/>
  <c r="BG121" i="106" s="1"/>
  <c r="BD123" i="104"/>
  <c r="BW123" i="106"/>
  <c r="BW121" i="106" s="1"/>
  <c r="BC123" i="106"/>
  <c r="K10" i="99"/>
  <c r="L60" i="64"/>
  <c r="J57" i="99"/>
  <c r="J60" i="64"/>
  <c r="P57" i="99"/>
  <c r="P60" i="64"/>
  <c r="R57" i="99"/>
  <c r="R60" i="64"/>
  <c r="T57" i="99"/>
  <c r="T60" i="64"/>
  <c r="R59" i="106"/>
  <c r="T59" i="103"/>
  <c r="J68" i="101"/>
  <c r="L72" i="101"/>
  <c r="P77" i="64"/>
  <c r="BU116" i="106"/>
  <c r="M2" i="106" s="1"/>
  <c r="BD123" i="106"/>
  <c r="BW123" i="107"/>
  <c r="BW121" i="107" s="1"/>
  <c r="AZ129" i="101"/>
  <c r="BC129" i="101" s="1"/>
  <c r="P12" i="99"/>
  <c r="AC130" i="101"/>
  <c r="T132" i="64"/>
  <c r="S132" i="64" s="1"/>
  <c r="BF137" i="101"/>
  <c r="AC136" i="101"/>
  <c r="BB148" i="101"/>
  <c r="BD137" i="101"/>
  <c r="AS130" i="99"/>
  <c r="BN142" i="100"/>
  <c r="BE137" i="101"/>
  <c r="BK142" i="100"/>
  <c r="AT145" i="99"/>
  <c r="AV145" i="99"/>
  <c r="AC145" i="100"/>
  <c r="BP142" i="100"/>
  <c r="AC142" i="100"/>
  <c r="Y142" i="103" s="1"/>
  <c r="BL142" i="100"/>
  <c r="J85" i="101"/>
  <c r="BJ141" i="99"/>
  <c r="BM142" i="100"/>
  <c r="H123" i="98"/>
  <c r="BE129" i="101"/>
  <c r="BC137" i="101"/>
  <c r="AP138" i="99"/>
  <c r="Z140" i="103"/>
  <c r="BG140" i="101"/>
  <c r="BF129" i="101"/>
  <c r="BB137" i="101"/>
  <c r="BJ145" i="99"/>
  <c r="BB140" i="101"/>
  <c r="BB129" i="101"/>
  <c r="AW19" i="82"/>
  <c r="BG137" i="101"/>
  <c r="P85" i="101"/>
  <c r="T85" i="101"/>
  <c r="Z132" i="103"/>
  <c r="BJ148" i="99"/>
  <c r="BC140" i="101"/>
  <c r="Z132" i="105"/>
  <c r="Z131" i="106"/>
  <c r="Z137" i="106"/>
  <c r="Z131" i="104"/>
  <c r="BP139" i="100"/>
  <c r="BF140" i="101"/>
  <c r="AC145" i="101"/>
  <c r="Z136" i="106"/>
  <c r="AC135" i="100"/>
  <c r="Z137" i="105"/>
  <c r="Z140" i="107"/>
  <c r="Z137" i="104"/>
  <c r="AC131" i="100"/>
  <c r="Y131" i="107" s="1"/>
  <c r="BK139" i="100"/>
  <c r="BE140" i="101"/>
  <c r="AT146" i="99"/>
  <c r="BL139" i="100"/>
  <c r="AC140" i="100"/>
  <c r="Y140" i="106" s="1"/>
  <c r="AR139" i="99"/>
  <c r="AP130" i="99"/>
  <c r="BO139" i="100"/>
  <c r="Q5" i="101"/>
  <c r="R53" i="101" s="1"/>
  <c r="R55" i="101" s="1"/>
  <c r="BI142" i="101"/>
  <c r="BO142" i="101" s="1"/>
  <c r="Z137" i="103"/>
  <c r="AC137" i="100"/>
  <c r="Y137" i="105" s="1"/>
  <c r="Z140" i="106"/>
  <c r="P79" i="101"/>
  <c r="L79" i="101"/>
  <c r="T79" i="101"/>
  <c r="L76" i="101"/>
  <c r="BM139" i="100"/>
  <c r="AV146" i="99"/>
  <c r="AT139" i="99"/>
  <c r="AC141" i="100"/>
  <c r="AP145" i="99"/>
  <c r="AU146" i="99"/>
  <c r="AW146" i="99" s="1"/>
  <c r="AQ145" i="99"/>
  <c r="AD30" i="2"/>
  <c r="AC138" i="100"/>
  <c r="AQ146" i="99"/>
  <c r="AV139" i="99"/>
  <c r="Z140" i="105"/>
  <c r="Y144" i="106"/>
  <c r="AR146" i="99"/>
  <c r="BF145" i="101"/>
  <c r="AU125" i="99"/>
  <c r="BF148" i="101"/>
  <c r="AQ125" i="99"/>
  <c r="G5" i="101"/>
  <c r="H53" i="101" s="1"/>
  <c r="P76" i="101"/>
  <c r="Z132" i="104"/>
  <c r="BJ146" i="99"/>
  <c r="AS139" i="99"/>
  <c r="I5" i="101"/>
  <c r="J53" i="101" s="1"/>
  <c r="J55" i="101" s="1"/>
  <c r="AR145" i="99"/>
  <c r="AS125" i="99"/>
  <c r="BD145" i="101"/>
  <c r="AS141" i="99"/>
  <c r="AW141" i="99" s="1"/>
  <c r="L105" i="100"/>
  <c r="L12" i="100" s="1"/>
  <c r="L122" i="64" s="1"/>
  <c r="AV141" i="99"/>
  <c r="BG148" i="101"/>
  <c r="AD27" i="2"/>
  <c r="BD148" i="101"/>
  <c r="AU139" i="99"/>
  <c r="O5" i="101"/>
  <c r="P53" i="101" s="1"/>
  <c r="AS145" i="99"/>
  <c r="BE145" i="101"/>
  <c r="BC148" i="101"/>
  <c r="AU145" i="99"/>
  <c r="AR125" i="99"/>
  <c r="T76" i="101"/>
  <c r="AC135" i="101"/>
  <c r="BE148" i="101"/>
  <c r="AP139" i="99"/>
  <c r="M5" i="101"/>
  <c r="N53" i="101" s="1"/>
  <c r="L109" i="101"/>
  <c r="BJ140" i="99"/>
  <c r="BC145" i="101"/>
  <c r="AL27" i="82"/>
  <c r="AT139" i="100" s="1"/>
  <c r="AC143" i="100"/>
  <c r="AL19" i="82"/>
  <c r="AQ131" i="100" s="1"/>
  <c r="R66" i="100"/>
  <c r="R10" i="100" s="1"/>
  <c r="Q10" i="100" s="1"/>
  <c r="AU130" i="99"/>
  <c r="Y144" i="107"/>
  <c r="Z132" i="106"/>
  <c r="AV125" i="99"/>
  <c r="AX125" i="99" s="1"/>
  <c r="P94" i="101"/>
  <c r="Y144" i="104"/>
  <c r="P131" i="100"/>
  <c r="J72" i="101"/>
  <c r="L73" i="101"/>
  <c r="AV130" i="99"/>
  <c r="Y144" i="103"/>
  <c r="Z132" i="107"/>
  <c r="L100" i="101"/>
  <c r="AP125" i="99"/>
  <c r="BJ134" i="99"/>
  <c r="J93" i="101"/>
  <c r="R123" i="99"/>
  <c r="T123" i="99"/>
  <c r="AT130" i="99"/>
  <c r="L74" i="101"/>
  <c r="AQ130" i="99"/>
  <c r="Z136" i="107"/>
  <c r="Y144" i="105"/>
  <c r="AT138" i="99"/>
  <c r="F105" i="101"/>
  <c r="F12" i="101" s="1"/>
  <c r="BJ125" i="99"/>
  <c r="AP146" i="99"/>
  <c r="AP137" i="99"/>
  <c r="AQ137" i="99"/>
  <c r="AT137" i="99"/>
  <c r="AS137" i="99"/>
  <c r="AU137" i="99"/>
  <c r="AR137" i="99"/>
  <c r="AV137" i="99"/>
  <c r="BJ135" i="99"/>
  <c r="L86" i="101"/>
  <c r="J98" i="101"/>
  <c r="L131" i="100"/>
  <c r="AP141" i="99"/>
  <c r="P72" i="101"/>
  <c r="J131" i="100"/>
  <c r="P95" i="101"/>
  <c r="AQ138" i="99"/>
  <c r="T98" i="101"/>
  <c r="BJ123" i="98"/>
  <c r="AU138" i="99"/>
  <c r="BQ123" i="98"/>
  <c r="AV138" i="99"/>
  <c r="R68" i="101"/>
  <c r="P123" i="99"/>
  <c r="L78" i="101"/>
  <c r="J91" i="100"/>
  <c r="J12" i="100" s="1"/>
  <c r="I12" i="100" s="1"/>
  <c r="Z136" i="103"/>
  <c r="AC136" i="100"/>
  <c r="J84" i="101"/>
  <c r="R131" i="100"/>
  <c r="P105" i="100"/>
  <c r="J97" i="101"/>
  <c r="J123" i="99"/>
  <c r="J13" i="99" s="1"/>
  <c r="P97" i="101"/>
  <c r="AR141" i="99"/>
  <c r="AR138" i="99"/>
  <c r="BB145" i="101"/>
  <c r="L123" i="99"/>
  <c r="T131" i="100"/>
  <c r="R91" i="100"/>
  <c r="R12" i="100" s="1"/>
  <c r="Q12" i="100" s="1"/>
  <c r="J100" i="101"/>
  <c r="Z136" i="105"/>
  <c r="N131" i="100"/>
  <c r="N123" i="99"/>
  <c r="R94" i="101"/>
  <c r="Z136" i="104"/>
  <c r="G131" i="100"/>
  <c r="BA131" i="100" s="1"/>
  <c r="L80" i="101"/>
  <c r="AQ141" i="99"/>
  <c r="AZ143" i="101"/>
  <c r="BF143" i="101" s="1"/>
  <c r="BG145" i="101"/>
  <c r="T93" i="101"/>
  <c r="H137" i="99"/>
  <c r="BJ137" i="99"/>
  <c r="AT141" i="99"/>
  <c r="T97" i="101"/>
  <c r="AS138" i="99"/>
  <c r="BE121" i="98"/>
  <c r="J112" i="101"/>
  <c r="AC143" i="101"/>
  <c r="L97" i="101"/>
  <c r="AC127" i="100"/>
  <c r="Y127" i="107" s="1"/>
  <c r="H130" i="99"/>
  <c r="BJ130" i="99"/>
  <c r="I101" i="64"/>
  <c r="BU116" i="104"/>
  <c r="M2" i="104" s="1"/>
  <c r="BJ121" i="104"/>
  <c r="BO121" i="105"/>
  <c r="BU116" i="107"/>
  <c r="M2" i="107" s="1"/>
  <c r="F122" i="106"/>
  <c r="I100" i="64"/>
  <c r="J106" i="64"/>
  <c r="P132" i="64"/>
  <c r="O132" i="64" s="1"/>
  <c r="P59" i="106"/>
  <c r="F122" i="104"/>
  <c r="BD123" i="107"/>
  <c r="BO121" i="104"/>
  <c r="BG121" i="104"/>
  <c r="F122" i="105"/>
  <c r="BU116" i="105"/>
  <c r="M2" i="105" s="1"/>
  <c r="R77" i="64"/>
  <c r="P103" i="64"/>
  <c r="P58" i="106"/>
  <c r="BC123" i="107"/>
  <c r="BC123" i="105"/>
  <c r="BC123" i="104"/>
  <c r="R133" i="64"/>
  <c r="Q133" i="64" s="1"/>
  <c r="R59" i="107"/>
  <c r="BW123" i="105"/>
  <c r="BW121" i="105" s="1"/>
  <c r="BD123" i="105"/>
  <c r="O129" i="64"/>
  <c r="BW123" i="104"/>
  <c r="BW121" i="104" s="1"/>
  <c r="T130" i="64"/>
  <c r="T59" i="104"/>
  <c r="AJ14" i="82"/>
  <c r="AL14" i="82" s="1"/>
  <c r="T126" i="100"/>
  <c r="L126" i="100"/>
  <c r="G126" i="100"/>
  <c r="P126" i="100"/>
  <c r="N126" i="100"/>
  <c r="J126" i="100"/>
  <c r="R126" i="100"/>
  <c r="Y146" i="103"/>
  <c r="Y146" i="105"/>
  <c r="Y146" i="106"/>
  <c r="Y146" i="107"/>
  <c r="Y146" i="104"/>
  <c r="J66" i="100"/>
  <c r="J10" i="100" s="1"/>
  <c r="AV135" i="99"/>
  <c r="AU135" i="99"/>
  <c r="AT135" i="99"/>
  <c r="AQ135" i="99"/>
  <c r="AP135" i="99"/>
  <c r="AS135" i="99"/>
  <c r="AR135" i="99"/>
  <c r="AZ146" i="101"/>
  <c r="BC146" i="101" s="1"/>
  <c r="AR147" i="99"/>
  <c r="AQ147" i="99"/>
  <c r="AP147" i="99"/>
  <c r="AU147" i="99"/>
  <c r="AV147" i="99"/>
  <c r="AT147" i="99"/>
  <c r="AS147" i="99"/>
  <c r="Q130" i="64"/>
  <c r="BN130" i="100"/>
  <c r="BM130" i="100"/>
  <c r="BL130" i="100"/>
  <c r="BK130" i="100"/>
  <c r="BO130" i="100"/>
  <c r="BP130" i="100"/>
  <c r="AD29" i="2"/>
  <c r="T78" i="101"/>
  <c r="P78" i="101"/>
  <c r="T86" i="101"/>
  <c r="P86" i="101"/>
  <c r="J86" i="101"/>
  <c r="AJ31" i="82"/>
  <c r="AL31" i="82" s="1"/>
  <c r="P143" i="100"/>
  <c r="T143" i="100"/>
  <c r="R143" i="100"/>
  <c r="G143" i="100"/>
  <c r="H143" i="100" s="1"/>
  <c r="J143" i="100"/>
  <c r="L143" i="100"/>
  <c r="N143" i="100"/>
  <c r="AJ16" i="82"/>
  <c r="AL16" i="82" s="1"/>
  <c r="R128" i="100"/>
  <c r="J128" i="100"/>
  <c r="N128" i="100"/>
  <c r="L128" i="100"/>
  <c r="P128" i="100"/>
  <c r="G128" i="100"/>
  <c r="H128" i="100" s="1"/>
  <c r="T128" i="100"/>
  <c r="J11" i="100"/>
  <c r="BK123" i="99"/>
  <c r="BK121" i="99" s="1"/>
  <c r="Y148" i="107"/>
  <c r="Y148" i="103"/>
  <c r="Y148" i="106"/>
  <c r="Y148" i="105"/>
  <c r="Y148" i="104"/>
  <c r="AZ147" i="101"/>
  <c r="BF147" i="101" s="1"/>
  <c r="J81" i="101"/>
  <c r="AD24" i="2"/>
  <c r="T73" i="101"/>
  <c r="P73" i="101"/>
  <c r="BP147" i="100"/>
  <c r="BM147" i="100"/>
  <c r="BO147" i="100"/>
  <c r="BN147" i="100"/>
  <c r="BL147" i="100"/>
  <c r="BK147" i="100"/>
  <c r="AJ32" i="82"/>
  <c r="AL32" i="82" s="1"/>
  <c r="G144" i="100"/>
  <c r="R144" i="100"/>
  <c r="J144" i="100"/>
  <c r="N144" i="100"/>
  <c r="L144" i="100"/>
  <c r="T144" i="100"/>
  <c r="P144" i="100"/>
  <c r="J73" i="101"/>
  <c r="BL132" i="100"/>
  <c r="BK132" i="100"/>
  <c r="BO132" i="100"/>
  <c r="BM132" i="100"/>
  <c r="BN132" i="100"/>
  <c r="BP132" i="100"/>
  <c r="AJ17" i="82"/>
  <c r="AL17" i="82" s="1"/>
  <c r="P129" i="100"/>
  <c r="T129" i="100"/>
  <c r="L129" i="100"/>
  <c r="N129" i="100"/>
  <c r="R129" i="100"/>
  <c r="J129" i="100"/>
  <c r="G129" i="100"/>
  <c r="Y134" i="106"/>
  <c r="Y134" i="103"/>
  <c r="Y134" i="105"/>
  <c r="Y134" i="104"/>
  <c r="Y134" i="107"/>
  <c r="AU144" i="99"/>
  <c r="AT144" i="99"/>
  <c r="AS144" i="99"/>
  <c r="AP144" i="99"/>
  <c r="AV144" i="99"/>
  <c r="AR144" i="99"/>
  <c r="AQ144" i="99"/>
  <c r="AJ13" i="82"/>
  <c r="AL13" i="82" s="1"/>
  <c r="P125" i="100"/>
  <c r="N125" i="100"/>
  <c r="L125" i="100"/>
  <c r="R125" i="100"/>
  <c r="T125" i="100"/>
  <c r="F123" i="100"/>
  <c r="J125" i="100"/>
  <c r="G125" i="100"/>
  <c r="H125" i="100" s="1"/>
  <c r="AW23" i="82"/>
  <c r="BI135" i="101"/>
  <c r="F135" i="101"/>
  <c r="T77" i="64"/>
  <c r="AZ126" i="101"/>
  <c r="BB126" i="101" s="1"/>
  <c r="AD17" i="3"/>
  <c r="AD34" i="2"/>
  <c r="T83" i="101"/>
  <c r="P83" i="101"/>
  <c r="AJ18" i="82"/>
  <c r="AL18" i="82" s="1"/>
  <c r="P130" i="100"/>
  <c r="G130" i="100"/>
  <c r="N130" i="100"/>
  <c r="L130" i="100"/>
  <c r="J130" i="100"/>
  <c r="T130" i="100"/>
  <c r="R130" i="100"/>
  <c r="BN143" i="100"/>
  <c r="BP143" i="100"/>
  <c r="BO143" i="100"/>
  <c r="BK143" i="100"/>
  <c r="BM143" i="100"/>
  <c r="BL143" i="100"/>
  <c r="BP128" i="100"/>
  <c r="BO128" i="100"/>
  <c r="BK128" i="100"/>
  <c r="BN128" i="100"/>
  <c r="BM128" i="100"/>
  <c r="BL128" i="100"/>
  <c r="AZ125" i="101"/>
  <c r="BD125" i="101" s="1"/>
  <c r="BB125" i="101"/>
  <c r="AD12" i="3"/>
  <c r="F91" i="101"/>
  <c r="F11" i="101" s="1"/>
  <c r="P93" i="101"/>
  <c r="BJ139" i="100"/>
  <c r="Z129" i="106"/>
  <c r="Z129" i="104"/>
  <c r="Z129" i="107"/>
  <c r="Z129" i="105"/>
  <c r="Z129" i="103"/>
  <c r="AD19" i="3"/>
  <c r="AJ28" i="82"/>
  <c r="AL28" i="82" s="1"/>
  <c r="N140" i="100"/>
  <c r="R140" i="100"/>
  <c r="J140" i="100"/>
  <c r="G140" i="100"/>
  <c r="T140" i="100"/>
  <c r="L140" i="100"/>
  <c r="P140" i="100"/>
  <c r="R100" i="101"/>
  <c r="J105" i="100"/>
  <c r="P100" i="101"/>
  <c r="BN123" i="99"/>
  <c r="BN121" i="99" s="1"/>
  <c r="AJ25" i="82"/>
  <c r="AL25" i="82" s="1"/>
  <c r="P137" i="100"/>
  <c r="G137" i="100"/>
  <c r="T137" i="100"/>
  <c r="L137" i="100"/>
  <c r="N137" i="100"/>
  <c r="R137" i="100"/>
  <c r="J137" i="100"/>
  <c r="AV142" i="99"/>
  <c r="AU142" i="99"/>
  <c r="AR142" i="99"/>
  <c r="AQ142" i="99"/>
  <c r="AP142" i="99"/>
  <c r="AT142" i="99"/>
  <c r="AS142" i="99"/>
  <c r="AQ148" i="99"/>
  <c r="AP148" i="99"/>
  <c r="AT148" i="99"/>
  <c r="AV148" i="99"/>
  <c r="AU148" i="99"/>
  <c r="AS148" i="99"/>
  <c r="AR148" i="99"/>
  <c r="Y149" i="107"/>
  <c r="Y149" i="106"/>
  <c r="Y149" i="105"/>
  <c r="Y149" i="104"/>
  <c r="Y149" i="103"/>
  <c r="AD14" i="3"/>
  <c r="T95" i="101"/>
  <c r="R95" i="101"/>
  <c r="J95" i="101"/>
  <c r="AJ37" i="82"/>
  <c r="AL37" i="82" s="1"/>
  <c r="R149" i="100"/>
  <c r="J149" i="100"/>
  <c r="P149" i="100"/>
  <c r="N149" i="100"/>
  <c r="G149" i="100"/>
  <c r="H149" i="100" s="1"/>
  <c r="T149" i="100"/>
  <c r="L149" i="100"/>
  <c r="BM144" i="100"/>
  <c r="BL144" i="100"/>
  <c r="BK144" i="100"/>
  <c r="BP144" i="100"/>
  <c r="BO144" i="100"/>
  <c r="BN144" i="100"/>
  <c r="F142" i="101"/>
  <c r="AD16" i="3"/>
  <c r="AV143" i="99"/>
  <c r="AU143" i="99"/>
  <c r="AT143" i="99"/>
  <c r="AQ143" i="99"/>
  <c r="AS143" i="99"/>
  <c r="AR143" i="99"/>
  <c r="AP143" i="99"/>
  <c r="AJ20" i="82"/>
  <c r="AL20" i="82" s="1"/>
  <c r="N132" i="100"/>
  <c r="T132" i="100"/>
  <c r="L132" i="100"/>
  <c r="J132" i="100"/>
  <c r="G132" i="100"/>
  <c r="P132" i="100"/>
  <c r="R132" i="100"/>
  <c r="BO129" i="100"/>
  <c r="BN129" i="100"/>
  <c r="BM129" i="100"/>
  <c r="BL129" i="100"/>
  <c r="BK129" i="100"/>
  <c r="BP129" i="100"/>
  <c r="AD23" i="2"/>
  <c r="T72" i="101"/>
  <c r="J83" i="101"/>
  <c r="H136" i="99"/>
  <c r="BJ136" i="99"/>
  <c r="AW13" i="82"/>
  <c r="F125" i="101"/>
  <c r="BI125" i="101"/>
  <c r="T91" i="100"/>
  <c r="T12" i="100" s="1"/>
  <c r="S12" i="100" s="1"/>
  <c r="H133" i="99"/>
  <c r="BJ133" i="99"/>
  <c r="AZ136" i="101"/>
  <c r="BG136" i="101" s="1"/>
  <c r="BK125" i="100"/>
  <c r="BN125" i="100"/>
  <c r="BO125" i="100"/>
  <c r="BI123" i="100"/>
  <c r="BM125" i="100"/>
  <c r="BL125" i="100"/>
  <c r="BP125" i="100"/>
  <c r="AW22" i="82"/>
  <c r="BI134" i="101"/>
  <c r="F134" i="101"/>
  <c r="AJ29" i="82"/>
  <c r="AL29" i="82" s="1"/>
  <c r="R141" i="100"/>
  <c r="J141" i="100"/>
  <c r="L141" i="100"/>
  <c r="T141" i="100"/>
  <c r="P141" i="100"/>
  <c r="N141" i="100"/>
  <c r="G141" i="100"/>
  <c r="AZ123" i="100"/>
  <c r="T81" i="101"/>
  <c r="AD32" i="2"/>
  <c r="P81" i="101"/>
  <c r="L81" i="101"/>
  <c r="AD13" i="3"/>
  <c r="J94" i="101"/>
  <c r="BP140" i="100"/>
  <c r="BO140" i="100"/>
  <c r="BL140" i="100"/>
  <c r="BM140" i="100"/>
  <c r="BK140" i="100"/>
  <c r="BN140" i="100"/>
  <c r="Y129" i="107"/>
  <c r="Y129" i="106"/>
  <c r="Y129" i="104"/>
  <c r="Y129" i="103"/>
  <c r="Y129" i="105"/>
  <c r="AZ130" i="101"/>
  <c r="BF130" i="101" s="1"/>
  <c r="AZ131" i="101"/>
  <c r="BE131" i="101" s="1"/>
  <c r="AW20" i="82"/>
  <c r="BI132" i="101"/>
  <c r="F132" i="101"/>
  <c r="AD13" i="2"/>
  <c r="P67" i="101"/>
  <c r="T67" i="101"/>
  <c r="P117" i="64"/>
  <c r="P59" i="98"/>
  <c r="BP148" i="100"/>
  <c r="BO148" i="100"/>
  <c r="BL148" i="100"/>
  <c r="BN148" i="100"/>
  <c r="BM148" i="100"/>
  <c r="BK148" i="100"/>
  <c r="BP141" i="100"/>
  <c r="BN141" i="100"/>
  <c r="BM141" i="100"/>
  <c r="BL141" i="100"/>
  <c r="BO141" i="100"/>
  <c r="BK141" i="100"/>
  <c r="J67" i="101"/>
  <c r="AZ142" i="101"/>
  <c r="BD142" i="101" s="1"/>
  <c r="BO123" i="99"/>
  <c r="BO121" i="99" s="1"/>
  <c r="AW25" i="82"/>
  <c r="BI137" i="101"/>
  <c r="F137" i="101"/>
  <c r="T80" i="101"/>
  <c r="AD31" i="2"/>
  <c r="P80" i="101"/>
  <c r="BL127" i="100"/>
  <c r="BP127" i="100"/>
  <c r="BM127" i="100"/>
  <c r="BO127" i="100"/>
  <c r="BN127" i="100"/>
  <c r="BK127" i="100"/>
  <c r="AW32" i="82"/>
  <c r="BI144" i="101"/>
  <c r="F144" i="101"/>
  <c r="L67" i="101"/>
  <c r="AJ26" i="82"/>
  <c r="AL26" i="82" s="1"/>
  <c r="P138" i="100"/>
  <c r="G138" i="100"/>
  <c r="H138" i="100" s="1"/>
  <c r="N138" i="100"/>
  <c r="L138" i="100"/>
  <c r="J138" i="100"/>
  <c r="T138" i="100"/>
  <c r="R138" i="100"/>
  <c r="P88" i="64"/>
  <c r="P58" i="98"/>
  <c r="Y147" i="107"/>
  <c r="Y147" i="106"/>
  <c r="Y147" i="104"/>
  <c r="Y147" i="105"/>
  <c r="Y147" i="103"/>
  <c r="L94" i="101"/>
  <c r="AW36" i="82"/>
  <c r="BI148" i="101"/>
  <c r="F148" i="101"/>
  <c r="AW29" i="82"/>
  <c r="BI141" i="101"/>
  <c r="F141" i="101"/>
  <c r="AV126" i="99"/>
  <c r="AU126" i="99"/>
  <c r="AR126" i="99"/>
  <c r="AT126" i="99"/>
  <c r="AP126" i="99"/>
  <c r="AQ126" i="99"/>
  <c r="AS126" i="99"/>
  <c r="Y128" i="103"/>
  <c r="Y128" i="107"/>
  <c r="Y128" i="106"/>
  <c r="Y128" i="105"/>
  <c r="Y128" i="104"/>
  <c r="AZ139" i="101"/>
  <c r="BG139" i="101" s="1"/>
  <c r="AD29" i="3"/>
  <c r="P114" i="101"/>
  <c r="J114" i="101"/>
  <c r="L98" i="101"/>
  <c r="BP123" i="99"/>
  <c r="BP121" i="99" s="1"/>
  <c r="AQ132" i="99"/>
  <c r="AP132" i="99"/>
  <c r="AT132" i="99"/>
  <c r="AR132" i="99"/>
  <c r="AV132" i="99"/>
  <c r="AU132" i="99"/>
  <c r="AS132" i="99"/>
  <c r="Z128" i="107"/>
  <c r="Z128" i="106"/>
  <c r="Z128" i="104"/>
  <c r="Z128" i="103"/>
  <c r="Z128" i="105"/>
  <c r="BP131" i="101"/>
  <c r="BO131" i="101"/>
  <c r="BN131" i="101"/>
  <c r="BK131" i="101"/>
  <c r="BM131" i="101"/>
  <c r="BL131" i="101"/>
  <c r="BP136" i="100"/>
  <c r="BO136" i="100"/>
  <c r="BN136" i="100"/>
  <c r="BK136" i="100"/>
  <c r="BM136" i="100"/>
  <c r="BL136" i="100"/>
  <c r="AW15" i="82"/>
  <c r="F127" i="101"/>
  <c r="BI127" i="101"/>
  <c r="BK133" i="100"/>
  <c r="BN133" i="100"/>
  <c r="BP133" i="100"/>
  <c r="BO133" i="100"/>
  <c r="BL133" i="100"/>
  <c r="BM133" i="100"/>
  <c r="Y132" i="107"/>
  <c r="Y132" i="103"/>
  <c r="Y132" i="106"/>
  <c r="Y132" i="105"/>
  <c r="Y132" i="104"/>
  <c r="Y126" i="106"/>
  <c r="Y126" i="107"/>
  <c r="Y126" i="105"/>
  <c r="Y126" i="103"/>
  <c r="Y126" i="104"/>
  <c r="Z125" i="107"/>
  <c r="Z125" i="106"/>
  <c r="Z125" i="104"/>
  <c r="Z125" i="105"/>
  <c r="Z125" i="103"/>
  <c r="AW33" i="82"/>
  <c r="F145" i="101"/>
  <c r="BI145" i="101"/>
  <c r="AJ30" i="82"/>
  <c r="AL30" i="82" s="1"/>
  <c r="R142" i="100"/>
  <c r="P142" i="100"/>
  <c r="G142" i="100"/>
  <c r="BA142" i="100" s="1"/>
  <c r="L142" i="100"/>
  <c r="T142" i="100"/>
  <c r="N142" i="100"/>
  <c r="J142" i="100"/>
  <c r="L91" i="100"/>
  <c r="L11" i="100" s="1"/>
  <c r="L93" i="64" s="1"/>
  <c r="Z146" i="107"/>
  <c r="Z146" i="105"/>
  <c r="Z146" i="106"/>
  <c r="Z146" i="104"/>
  <c r="Z146" i="103"/>
  <c r="AZ128" i="101"/>
  <c r="BE128" i="101" s="1"/>
  <c r="AW34" i="82"/>
  <c r="F146" i="101"/>
  <c r="BI146" i="101"/>
  <c r="H142" i="99"/>
  <c r="BJ142" i="99"/>
  <c r="AP149" i="99"/>
  <c r="AV149" i="99"/>
  <c r="AS149" i="99"/>
  <c r="AU149" i="99"/>
  <c r="AT149" i="99"/>
  <c r="AR149" i="99"/>
  <c r="AQ149" i="99"/>
  <c r="AJ36" i="82"/>
  <c r="AL36" i="82" s="1"/>
  <c r="R148" i="100"/>
  <c r="J148" i="100"/>
  <c r="N148" i="100"/>
  <c r="T148" i="100"/>
  <c r="P148" i="100"/>
  <c r="G148" i="100"/>
  <c r="L148" i="100"/>
  <c r="AW18" i="82"/>
  <c r="BI130" i="101"/>
  <c r="F130" i="101"/>
  <c r="AW31" i="82"/>
  <c r="BI143" i="101"/>
  <c r="F143" i="101"/>
  <c r="Z130" i="107"/>
  <c r="Z130" i="106"/>
  <c r="Z130" i="104"/>
  <c r="Z130" i="103"/>
  <c r="Z130" i="105"/>
  <c r="BO137" i="100"/>
  <c r="BN137" i="100"/>
  <c r="BM137" i="100"/>
  <c r="BL137" i="100"/>
  <c r="BK137" i="100"/>
  <c r="BP137" i="100"/>
  <c r="S72" i="64"/>
  <c r="BP149" i="100"/>
  <c r="BO149" i="100"/>
  <c r="BN149" i="100"/>
  <c r="BK149" i="100"/>
  <c r="BM149" i="100"/>
  <c r="BL149" i="100"/>
  <c r="Z141" i="106"/>
  <c r="Z141" i="107"/>
  <c r="Z141" i="104"/>
  <c r="Z141" i="105"/>
  <c r="Z141" i="103"/>
  <c r="AU136" i="99"/>
  <c r="AT136" i="99"/>
  <c r="AS136" i="99"/>
  <c r="AP136" i="99"/>
  <c r="AQ136" i="99"/>
  <c r="AV136" i="99"/>
  <c r="AR136" i="99"/>
  <c r="H147" i="99"/>
  <c r="BJ147" i="99"/>
  <c r="AD27" i="3"/>
  <c r="P112" i="101"/>
  <c r="AW16" i="82"/>
  <c r="BI128" i="101"/>
  <c r="F128" i="101"/>
  <c r="AV134" i="99"/>
  <c r="AU134" i="99"/>
  <c r="AR134" i="99"/>
  <c r="AT134" i="99"/>
  <c r="AS134" i="99"/>
  <c r="AQ134" i="99"/>
  <c r="AP134" i="99"/>
  <c r="AJ24" i="82"/>
  <c r="AL24" i="82" s="1"/>
  <c r="R136" i="100"/>
  <c r="J136" i="100"/>
  <c r="P136" i="100"/>
  <c r="N136" i="100"/>
  <c r="G136" i="100"/>
  <c r="L136" i="100"/>
  <c r="T136" i="100"/>
  <c r="AJ21" i="82"/>
  <c r="AL21" i="82" s="1"/>
  <c r="T133" i="100"/>
  <c r="L133" i="100"/>
  <c r="P133" i="100"/>
  <c r="G133" i="100"/>
  <c r="H133" i="100" s="1"/>
  <c r="R133" i="100"/>
  <c r="N133" i="100"/>
  <c r="J133" i="100"/>
  <c r="AW37" i="82"/>
  <c r="BI149" i="101"/>
  <c r="F149" i="101"/>
  <c r="BL145" i="100"/>
  <c r="BK145" i="100"/>
  <c r="BO145" i="100"/>
  <c r="BM145" i="100"/>
  <c r="BN145" i="100"/>
  <c r="BP145" i="100"/>
  <c r="T68" i="101"/>
  <c r="L68" i="101"/>
  <c r="P66" i="100"/>
  <c r="P10" i="100" s="1"/>
  <c r="O10" i="100" s="1"/>
  <c r="J77" i="64"/>
  <c r="AZ133" i="101"/>
  <c r="BE133" i="101" s="1"/>
  <c r="H128" i="99"/>
  <c r="BJ128" i="99"/>
  <c r="BJ131" i="99"/>
  <c r="T75" i="101"/>
  <c r="AD26" i="2"/>
  <c r="P75" i="101"/>
  <c r="J75" i="101"/>
  <c r="AZ138" i="101"/>
  <c r="BD138" i="101" s="1"/>
  <c r="BM126" i="100"/>
  <c r="BO126" i="100"/>
  <c r="BN126" i="100"/>
  <c r="BL126" i="100"/>
  <c r="BP126" i="100"/>
  <c r="BK126" i="100"/>
  <c r="AD23" i="3"/>
  <c r="P108" i="101"/>
  <c r="J108" i="101"/>
  <c r="BM123" i="99"/>
  <c r="BM121" i="99" s="1"/>
  <c r="AJ34" i="82"/>
  <c r="AL34" i="82" s="1"/>
  <c r="T146" i="100"/>
  <c r="L146" i="100"/>
  <c r="P146" i="100"/>
  <c r="G146" i="100"/>
  <c r="H146" i="100" s="1"/>
  <c r="R146" i="100"/>
  <c r="N146" i="100"/>
  <c r="J146" i="100"/>
  <c r="P98" i="101"/>
  <c r="AW21" i="82"/>
  <c r="F133" i="101"/>
  <c r="BI133" i="101"/>
  <c r="L114" i="101"/>
  <c r="BJ127" i="99"/>
  <c r="AP133" i="99"/>
  <c r="AV133" i="99"/>
  <c r="AS133" i="99"/>
  <c r="AT133" i="99"/>
  <c r="AU133" i="99"/>
  <c r="AR133" i="99"/>
  <c r="AQ133" i="99"/>
  <c r="Z133" i="107"/>
  <c r="Z133" i="106"/>
  <c r="Z133" i="104"/>
  <c r="Z133" i="105"/>
  <c r="Z133" i="103"/>
  <c r="Z135" i="106"/>
  <c r="Z135" i="107"/>
  <c r="Z135" i="104"/>
  <c r="Z135" i="105"/>
  <c r="Z135" i="103"/>
  <c r="AJ33" i="82"/>
  <c r="AL33" i="82" s="1"/>
  <c r="N145" i="100"/>
  <c r="T145" i="100"/>
  <c r="L145" i="100"/>
  <c r="J145" i="100"/>
  <c r="G145" i="100"/>
  <c r="P145" i="100"/>
  <c r="R145" i="100"/>
  <c r="AT129" i="99"/>
  <c r="AS129" i="99"/>
  <c r="AR129" i="99"/>
  <c r="AU129" i="99"/>
  <c r="AV129" i="99"/>
  <c r="AQ129" i="99"/>
  <c r="AP129" i="99"/>
  <c r="AZ141" i="101"/>
  <c r="BF141" i="101" s="1"/>
  <c r="BC141" i="101"/>
  <c r="AD25" i="3"/>
  <c r="P110" i="101"/>
  <c r="J110" i="101"/>
  <c r="L93" i="101"/>
  <c r="AR131" i="99"/>
  <c r="AQ131" i="99"/>
  <c r="AP131" i="99"/>
  <c r="AU131" i="99"/>
  <c r="AV131" i="99"/>
  <c r="AT131" i="99"/>
  <c r="AS131" i="99"/>
  <c r="AC138" i="101"/>
  <c r="AJ22" i="82"/>
  <c r="AL22" i="82" s="1"/>
  <c r="T134" i="100"/>
  <c r="L134" i="100"/>
  <c r="R134" i="100"/>
  <c r="J134" i="100"/>
  <c r="G134" i="100"/>
  <c r="H134" i="100" s="1"/>
  <c r="P134" i="100"/>
  <c r="N134" i="100"/>
  <c r="AC133" i="100"/>
  <c r="Z143" i="106"/>
  <c r="Z143" i="104"/>
  <c r="Z143" i="107"/>
  <c r="Z143" i="105"/>
  <c r="Z143" i="103"/>
  <c r="AW26" i="82"/>
  <c r="F138" i="101"/>
  <c r="BI138" i="101"/>
  <c r="P13" i="98"/>
  <c r="AU128" i="99"/>
  <c r="AT128" i="99"/>
  <c r="AS128" i="99"/>
  <c r="AP128" i="99"/>
  <c r="AQ128" i="99"/>
  <c r="AV128" i="99"/>
  <c r="AR128" i="99"/>
  <c r="AW35" i="82"/>
  <c r="F147" i="101"/>
  <c r="BI147" i="101"/>
  <c r="H129" i="99"/>
  <c r="BJ129" i="99"/>
  <c r="AD33" i="2"/>
  <c r="T82" i="101"/>
  <c r="P82" i="101"/>
  <c r="BP135" i="100"/>
  <c r="BO135" i="100"/>
  <c r="BL135" i="100"/>
  <c r="BN135" i="100"/>
  <c r="BM135" i="100"/>
  <c r="BK135" i="100"/>
  <c r="H126" i="99"/>
  <c r="BJ126" i="99"/>
  <c r="L82" i="101"/>
  <c r="AJ15" i="82"/>
  <c r="AL15" i="82" s="1"/>
  <c r="N127" i="100"/>
  <c r="J127" i="100"/>
  <c r="T127" i="100"/>
  <c r="R127" i="100"/>
  <c r="P127" i="100"/>
  <c r="L127" i="100"/>
  <c r="G127" i="100"/>
  <c r="H127" i="100" s="1"/>
  <c r="AW17" i="82"/>
  <c r="BI129" i="101"/>
  <c r="F129" i="101"/>
  <c r="BJ144" i="99"/>
  <c r="BN138" i="100"/>
  <c r="BM138" i="100"/>
  <c r="BL138" i="100"/>
  <c r="BK138" i="100"/>
  <c r="BO138" i="100"/>
  <c r="BP138" i="100"/>
  <c r="AW28" i="82"/>
  <c r="BI140" i="101"/>
  <c r="F140" i="101"/>
  <c r="F131" i="101"/>
  <c r="Z127" i="106"/>
  <c r="Z127" i="107"/>
  <c r="Z127" i="104"/>
  <c r="Z127" i="105"/>
  <c r="Z127" i="103"/>
  <c r="J78" i="101"/>
  <c r="T66" i="100"/>
  <c r="T10" i="100" s="1"/>
  <c r="H149" i="99"/>
  <c r="BJ149" i="99"/>
  <c r="Y125" i="107"/>
  <c r="Y125" i="106"/>
  <c r="Y125" i="104"/>
  <c r="Y125" i="105"/>
  <c r="Y125" i="103"/>
  <c r="AZ149" i="101"/>
  <c r="BB149" i="101" s="1"/>
  <c r="T84" i="101"/>
  <c r="P84" i="101"/>
  <c r="P91" i="100"/>
  <c r="AW14" i="82"/>
  <c r="F126" i="101"/>
  <c r="BI126" i="101"/>
  <c r="Z142" i="107"/>
  <c r="Z142" i="105"/>
  <c r="Z142" i="106"/>
  <c r="Z142" i="104"/>
  <c r="Z142" i="103"/>
  <c r="AP123" i="98"/>
  <c r="H122" i="98"/>
  <c r="BL123" i="99"/>
  <c r="BL121" i="99" s="1"/>
  <c r="BK146" i="100"/>
  <c r="BN146" i="100"/>
  <c r="BP146" i="100"/>
  <c r="BO146" i="100"/>
  <c r="BL146" i="100"/>
  <c r="BM146" i="100"/>
  <c r="Z138" i="107"/>
  <c r="Z138" i="106"/>
  <c r="Z138" i="104"/>
  <c r="Z138" i="103"/>
  <c r="Z138" i="105"/>
  <c r="AV127" i="99"/>
  <c r="AU127" i="99"/>
  <c r="AT127" i="99"/>
  <c r="AQ127" i="99"/>
  <c r="AS127" i="99"/>
  <c r="AR127" i="99"/>
  <c r="AP127" i="99"/>
  <c r="AW24" i="82"/>
  <c r="F136" i="101"/>
  <c r="BI136" i="101"/>
  <c r="AD25" i="2"/>
  <c r="T74" i="101"/>
  <c r="P74" i="101"/>
  <c r="AJ35" i="82"/>
  <c r="AL35" i="82" s="1"/>
  <c r="T147" i="100"/>
  <c r="L147" i="100"/>
  <c r="R147" i="100"/>
  <c r="J147" i="100"/>
  <c r="G147" i="100"/>
  <c r="P147" i="100"/>
  <c r="N147" i="100"/>
  <c r="L75" i="101"/>
  <c r="T94" i="101"/>
  <c r="Y139" i="106"/>
  <c r="Y139" i="107"/>
  <c r="Y139" i="104"/>
  <c r="Y139" i="105"/>
  <c r="Y139" i="103"/>
  <c r="AQ140" i="99"/>
  <c r="AP140" i="99"/>
  <c r="AT140" i="99"/>
  <c r="AS140" i="99"/>
  <c r="AR140" i="99"/>
  <c r="AV140" i="99"/>
  <c r="AU140" i="99"/>
  <c r="R67" i="101"/>
  <c r="Z145" i="106"/>
  <c r="Z145" i="104"/>
  <c r="Z145" i="105"/>
  <c r="Z145" i="107"/>
  <c r="Z145" i="103"/>
  <c r="AC141" i="101"/>
  <c r="BJ143" i="99"/>
  <c r="BJ132" i="99"/>
  <c r="BP134" i="100"/>
  <c r="BM134" i="100"/>
  <c r="BO134" i="100"/>
  <c r="BN134" i="100"/>
  <c r="BL134" i="100"/>
  <c r="BK134" i="100"/>
  <c r="AJ23" i="82"/>
  <c r="AL23" i="82" s="1"/>
  <c r="R135" i="100"/>
  <c r="J135" i="100"/>
  <c r="N135" i="100"/>
  <c r="T135" i="100"/>
  <c r="P135" i="100"/>
  <c r="G135" i="100"/>
  <c r="H135" i="100" s="1"/>
  <c r="L135" i="100"/>
  <c r="AC133" i="101"/>
  <c r="L110" i="101"/>
  <c r="L66" i="100"/>
  <c r="L10" i="100" s="1"/>
  <c r="P68" i="101"/>
  <c r="AD17" i="2"/>
  <c r="F122" i="107"/>
  <c r="I89" i="104" l="1"/>
  <c r="I89" i="103"/>
  <c r="I89" i="105"/>
  <c r="I89" i="107"/>
  <c r="I89" i="106"/>
  <c r="BO115" i="99"/>
  <c r="K2" i="99" s="1"/>
  <c r="M68" i="99" s="1"/>
  <c r="AY27" i="82"/>
  <c r="BA27" i="82" s="1"/>
  <c r="AS139" i="101" s="1"/>
  <c r="BF115" i="98"/>
  <c r="M67" i="98" s="1"/>
  <c r="O89" i="99"/>
  <c r="Q131" i="64"/>
  <c r="Q118" i="99" s="1"/>
  <c r="R118" i="101"/>
  <c r="R118" i="99"/>
  <c r="R118" i="100"/>
  <c r="S131" i="64"/>
  <c r="S118" i="100" s="1"/>
  <c r="T118" i="99"/>
  <c r="T118" i="100"/>
  <c r="T118" i="101"/>
  <c r="O89" i="101"/>
  <c r="O131" i="64"/>
  <c r="O118" i="101" s="1"/>
  <c r="P118" i="100"/>
  <c r="P118" i="101"/>
  <c r="P118" i="99"/>
  <c r="BG121" i="107"/>
  <c r="BF121" i="107" s="1"/>
  <c r="M68" i="106"/>
  <c r="M76" i="106"/>
  <c r="M84" i="106"/>
  <c r="M69" i="106"/>
  <c r="M77" i="106"/>
  <c r="M85" i="106"/>
  <c r="M70" i="106"/>
  <c r="M78" i="106"/>
  <c r="M71" i="106"/>
  <c r="M79" i="106"/>
  <c r="M74" i="106"/>
  <c r="M75" i="106"/>
  <c r="M72" i="106"/>
  <c r="M80" i="106"/>
  <c r="M73" i="106"/>
  <c r="M81" i="106"/>
  <c r="M82" i="106"/>
  <c r="M83" i="106"/>
  <c r="M86" i="106"/>
  <c r="M69" i="105"/>
  <c r="M77" i="105"/>
  <c r="M85" i="105"/>
  <c r="M80" i="105"/>
  <c r="M68" i="105"/>
  <c r="M70" i="105"/>
  <c r="M78" i="105"/>
  <c r="M86" i="105"/>
  <c r="M75" i="105"/>
  <c r="M71" i="105"/>
  <c r="M79" i="105"/>
  <c r="M72" i="105"/>
  <c r="M83" i="105"/>
  <c r="M73" i="105"/>
  <c r="M81" i="105"/>
  <c r="M74" i="105"/>
  <c r="M82" i="105"/>
  <c r="M76" i="105"/>
  <c r="M84" i="105"/>
  <c r="M83" i="104"/>
  <c r="M76" i="104"/>
  <c r="M84" i="104"/>
  <c r="M69" i="104"/>
  <c r="M77" i="104"/>
  <c r="M85" i="104"/>
  <c r="M68" i="104"/>
  <c r="M70" i="104"/>
  <c r="M78" i="104"/>
  <c r="M86" i="104"/>
  <c r="G86" i="104" s="1"/>
  <c r="H86" i="104" s="1"/>
  <c r="M71" i="104"/>
  <c r="M79" i="104"/>
  <c r="M72" i="104"/>
  <c r="M80" i="104"/>
  <c r="M73" i="104"/>
  <c r="M81" i="104"/>
  <c r="M74" i="104"/>
  <c r="M82" i="104"/>
  <c r="M75" i="104"/>
  <c r="P139" i="101"/>
  <c r="R139" i="101"/>
  <c r="BL116" i="107"/>
  <c r="M67" i="107" s="1"/>
  <c r="G67" i="107" s="1"/>
  <c r="H67" i="107" s="1"/>
  <c r="BM139" i="101"/>
  <c r="Y130" i="105"/>
  <c r="BO139" i="101"/>
  <c r="BK139" i="101"/>
  <c r="BN139" i="101"/>
  <c r="BP139" i="101"/>
  <c r="BL116" i="106"/>
  <c r="M67" i="106" s="1"/>
  <c r="N67" i="106" s="1"/>
  <c r="L139" i="101"/>
  <c r="AX123" i="98"/>
  <c r="BL116" i="104"/>
  <c r="M67" i="104" s="1"/>
  <c r="G67" i="104" s="1"/>
  <c r="H67" i="104" s="1"/>
  <c r="Y130" i="106"/>
  <c r="Y130" i="103"/>
  <c r="Y130" i="107"/>
  <c r="N139" i="101"/>
  <c r="J139" i="101"/>
  <c r="G139" i="101"/>
  <c r="H139" i="101" s="1"/>
  <c r="BL116" i="105"/>
  <c r="M67" i="105" s="1"/>
  <c r="G67" i="105" s="1"/>
  <c r="H67" i="105" s="1"/>
  <c r="BF125" i="101"/>
  <c r="BG125" i="101"/>
  <c r="BE125" i="101"/>
  <c r="BC125" i="101"/>
  <c r="BF121" i="99"/>
  <c r="BB121" i="99"/>
  <c r="BF121" i="105"/>
  <c r="BG141" i="101"/>
  <c r="BF133" i="101"/>
  <c r="BB136" i="101"/>
  <c r="BG143" i="101"/>
  <c r="BC149" i="101"/>
  <c r="BB141" i="101"/>
  <c r="BD133" i="101"/>
  <c r="BG142" i="101"/>
  <c r="BE136" i="101"/>
  <c r="BC143" i="101"/>
  <c r="BC126" i="101"/>
  <c r="BG138" i="101"/>
  <c r="BF149" i="101"/>
  <c r="BD141" i="101"/>
  <c r="BB138" i="101"/>
  <c r="BB133" i="101"/>
  <c r="BC133" i="101"/>
  <c r="BB139" i="101"/>
  <c r="BC131" i="101"/>
  <c r="BG130" i="101"/>
  <c r="BC136" i="101"/>
  <c r="BD126" i="101"/>
  <c r="BE143" i="101"/>
  <c r="BD129" i="101"/>
  <c r="BG129" i="101"/>
  <c r="BB123" i="100"/>
  <c r="BE149" i="101"/>
  <c r="BE138" i="101"/>
  <c r="BG133" i="101"/>
  <c r="BF131" i="101"/>
  <c r="BB143" i="101"/>
  <c r="BE130" i="101"/>
  <c r="M97" i="107"/>
  <c r="M96" i="107"/>
  <c r="M94" i="107"/>
  <c r="M93" i="107"/>
  <c r="M100" i="107"/>
  <c r="M99" i="107"/>
  <c r="M98" i="107"/>
  <c r="M95" i="107"/>
  <c r="M107" i="107"/>
  <c r="M114" i="107"/>
  <c r="M112" i="107"/>
  <c r="M109" i="107"/>
  <c r="M108" i="107"/>
  <c r="M111" i="107"/>
  <c r="M113" i="107"/>
  <c r="M110" i="107"/>
  <c r="BF121" i="106"/>
  <c r="M97" i="106"/>
  <c r="M95" i="106"/>
  <c r="M94" i="106"/>
  <c r="M93" i="106"/>
  <c r="M100" i="106"/>
  <c r="M99" i="106"/>
  <c r="M98" i="106"/>
  <c r="M96" i="106"/>
  <c r="M112" i="106"/>
  <c r="M108" i="106"/>
  <c r="M110" i="106"/>
  <c r="M113" i="106"/>
  <c r="M111" i="106"/>
  <c r="M114" i="106"/>
  <c r="M109" i="106"/>
  <c r="M95" i="104"/>
  <c r="M94" i="104"/>
  <c r="M93" i="104"/>
  <c r="M100" i="104"/>
  <c r="M99" i="104"/>
  <c r="M98" i="104"/>
  <c r="M97" i="104"/>
  <c r="M96" i="104"/>
  <c r="M111" i="104"/>
  <c r="M113" i="104"/>
  <c r="M110" i="104"/>
  <c r="M108" i="104"/>
  <c r="M114" i="104"/>
  <c r="M112" i="104"/>
  <c r="M109" i="104"/>
  <c r="M97" i="105"/>
  <c r="M95" i="105"/>
  <c r="M94" i="105"/>
  <c r="M96" i="105"/>
  <c r="M100" i="105"/>
  <c r="M99" i="105"/>
  <c r="M98" i="105"/>
  <c r="M93" i="105"/>
  <c r="M109" i="105"/>
  <c r="M107" i="105"/>
  <c r="M113" i="105"/>
  <c r="M110" i="105"/>
  <c r="M108" i="105"/>
  <c r="M114" i="105"/>
  <c r="M111" i="105"/>
  <c r="M112" i="105"/>
  <c r="AW123" i="98"/>
  <c r="BE121" i="99"/>
  <c r="BG123" i="100"/>
  <c r="BG121" i="99"/>
  <c r="BC123" i="100"/>
  <c r="BF126" i="101"/>
  <c r="BC121" i="99"/>
  <c r="BE126" i="101"/>
  <c r="BG126" i="101"/>
  <c r="BD123" i="100"/>
  <c r="BA146" i="100"/>
  <c r="BA138" i="100"/>
  <c r="BA139" i="101"/>
  <c r="BA127" i="100"/>
  <c r="BA123" i="99"/>
  <c r="BA125" i="100"/>
  <c r="BA149" i="100"/>
  <c r="H144" i="100"/>
  <c r="BA144" i="100"/>
  <c r="H132" i="100"/>
  <c r="BA132" i="100"/>
  <c r="H145" i="100"/>
  <c r="BA145" i="100"/>
  <c r="H137" i="100"/>
  <c r="BA137" i="100"/>
  <c r="BA133" i="100"/>
  <c r="BA135" i="100"/>
  <c r="H140" i="100"/>
  <c r="BA140" i="100"/>
  <c r="BA134" i="100"/>
  <c r="H136" i="100"/>
  <c r="BA136" i="100"/>
  <c r="H130" i="100"/>
  <c r="BA130" i="100"/>
  <c r="H141" i="100"/>
  <c r="BA141" i="100"/>
  <c r="BA143" i="100"/>
  <c r="H147" i="100"/>
  <c r="BA147" i="100"/>
  <c r="H148" i="100"/>
  <c r="BA148" i="100"/>
  <c r="H129" i="100"/>
  <c r="BA129" i="100"/>
  <c r="BA128" i="100"/>
  <c r="BD149" i="101"/>
  <c r="BF123" i="100"/>
  <c r="BG149" i="101"/>
  <c r="BE123" i="100"/>
  <c r="BC139" i="101"/>
  <c r="BC142" i="101"/>
  <c r="BG131" i="101"/>
  <c r="BB146" i="101"/>
  <c r="BE141" i="101"/>
  <c r="BF138" i="101"/>
  <c r="BB128" i="101"/>
  <c r="BE139" i="101"/>
  <c r="BF142" i="101"/>
  <c r="BD130" i="101"/>
  <c r="BD136" i="101"/>
  <c r="BC147" i="101"/>
  <c r="BD146" i="101"/>
  <c r="BD143" i="101"/>
  <c r="BG128" i="101"/>
  <c r="BB147" i="101"/>
  <c r="BC128" i="101"/>
  <c r="BE147" i="101"/>
  <c r="BE146" i="101"/>
  <c r="BC138" i="101"/>
  <c r="BF128" i="101"/>
  <c r="BD139" i="101"/>
  <c r="BB142" i="101"/>
  <c r="BD131" i="101"/>
  <c r="BB130" i="101"/>
  <c r="BF136" i="101"/>
  <c r="BG147" i="101"/>
  <c r="BF146" i="101"/>
  <c r="BD128" i="101"/>
  <c r="BF139" i="101"/>
  <c r="BE142" i="101"/>
  <c r="BB131" i="101"/>
  <c r="BC130" i="101"/>
  <c r="BD147" i="101"/>
  <c r="BG146" i="101"/>
  <c r="Y130" i="104"/>
  <c r="H126" i="100"/>
  <c r="BA126" i="100"/>
  <c r="M95" i="98"/>
  <c r="M94" i="98"/>
  <c r="M93" i="98"/>
  <c r="M100" i="98"/>
  <c r="M99" i="98"/>
  <c r="M98" i="98"/>
  <c r="M97" i="98"/>
  <c r="M96" i="98"/>
  <c r="M71" i="98"/>
  <c r="U71" i="98" s="1"/>
  <c r="M72" i="98"/>
  <c r="U72" i="98" s="1"/>
  <c r="M73" i="98"/>
  <c r="U73" i="98" s="1"/>
  <c r="M85" i="98"/>
  <c r="U85" i="98" s="1"/>
  <c r="M83" i="98"/>
  <c r="U83" i="98" s="1"/>
  <c r="M81" i="98"/>
  <c r="U81" i="98" s="1"/>
  <c r="M79" i="98"/>
  <c r="U79" i="98" s="1"/>
  <c r="M77" i="98"/>
  <c r="U77" i="98" s="1"/>
  <c r="M75" i="98"/>
  <c r="U75" i="98" s="1"/>
  <c r="M113" i="98"/>
  <c r="U113" i="98" s="1"/>
  <c r="M80" i="98"/>
  <c r="U80" i="98" s="1"/>
  <c r="M74" i="98"/>
  <c r="U74" i="98" s="1"/>
  <c r="M108" i="98"/>
  <c r="U108" i="98" s="1"/>
  <c r="M111" i="98"/>
  <c r="U111" i="98" s="1"/>
  <c r="U107" i="98"/>
  <c r="M86" i="98"/>
  <c r="U86" i="98" s="1"/>
  <c r="M82" i="98"/>
  <c r="U82" i="98" s="1"/>
  <c r="M78" i="98"/>
  <c r="U78" i="98" s="1"/>
  <c r="M76" i="98"/>
  <c r="U76" i="98" s="1"/>
  <c r="M114" i="98"/>
  <c r="U114" i="98" s="1"/>
  <c r="M110" i="98"/>
  <c r="U110" i="98" s="1"/>
  <c r="P107" i="98"/>
  <c r="P105" i="98" s="1"/>
  <c r="M109" i="98"/>
  <c r="U109" i="98" s="1"/>
  <c r="M84" i="98"/>
  <c r="U84" i="98" s="1"/>
  <c r="M112" i="98"/>
  <c r="U112" i="98" s="1"/>
  <c r="F122" i="98"/>
  <c r="R121" i="98" s="1"/>
  <c r="R120" i="98" s="1"/>
  <c r="R9" i="98" s="1"/>
  <c r="K12" i="100"/>
  <c r="K11" i="100"/>
  <c r="Y137" i="103"/>
  <c r="L107" i="64"/>
  <c r="P59" i="99"/>
  <c r="P121" i="64"/>
  <c r="P118" i="64"/>
  <c r="O12" i="99"/>
  <c r="T59" i="100"/>
  <c r="T122" i="64"/>
  <c r="T103" i="103" s="1"/>
  <c r="S103" i="103" s="1"/>
  <c r="R103" i="103" s="1"/>
  <c r="Q103" i="103" s="1"/>
  <c r="R59" i="100"/>
  <c r="R122" i="64"/>
  <c r="J58" i="100"/>
  <c r="J93" i="64"/>
  <c r="J59" i="100"/>
  <c r="J122" i="64"/>
  <c r="J136" i="64" s="1"/>
  <c r="H92" i="64"/>
  <c r="H89" i="64"/>
  <c r="BO121" i="106"/>
  <c r="M107" i="106"/>
  <c r="M107" i="104"/>
  <c r="L136" i="64"/>
  <c r="K10" i="100"/>
  <c r="L64" i="64"/>
  <c r="R57" i="100"/>
  <c r="R64" i="64"/>
  <c r="R64" i="106" s="1"/>
  <c r="Q64" i="106" s="1"/>
  <c r="T57" i="100"/>
  <c r="T64" i="64"/>
  <c r="T64" i="103" s="1"/>
  <c r="J57" i="100"/>
  <c r="J64" i="64"/>
  <c r="P57" i="100"/>
  <c r="P64" i="64"/>
  <c r="P64" i="103" s="1"/>
  <c r="S10" i="100"/>
  <c r="I10" i="100"/>
  <c r="BQ121" i="98"/>
  <c r="BJ121" i="98"/>
  <c r="M70" i="98"/>
  <c r="U70" i="98" s="1"/>
  <c r="M69" i="98"/>
  <c r="U69" i="98" s="1"/>
  <c r="AW130" i="99"/>
  <c r="AX146" i="99"/>
  <c r="Y136" i="107"/>
  <c r="AX145" i="99"/>
  <c r="Y142" i="104"/>
  <c r="Y145" i="104"/>
  <c r="Y142" i="105"/>
  <c r="Y131" i="105"/>
  <c r="Y142" i="106"/>
  <c r="Y131" i="103"/>
  <c r="BP142" i="101"/>
  <c r="Y140" i="107"/>
  <c r="Y131" i="106"/>
  <c r="Y137" i="106"/>
  <c r="Y142" i="107"/>
  <c r="Y131" i="104"/>
  <c r="AW139" i="99"/>
  <c r="Y140" i="103"/>
  <c r="Y140" i="104"/>
  <c r="AX134" i="99"/>
  <c r="AW125" i="99"/>
  <c r="Y145" i="106"/>
  <c r="Y140" i="105"/>
  <c r="Y143" i="105"/>
  <c r="Y135" i="106"/>
  <c r="AX139" i="99"/>
  <c r="Y145" i="107"/>
  <c r="Y137" i="107"/>
  <c r="Y137" i="104"/>
  <c r="Y145" i="103"/>
  <c r="AV139" i="100"/>
  <c r="AX139" i="100" s="1"/>
  <c r="AX130" i="99"/>
  <c r="Y145" i="105"/>
  <c r="Y135" i="105"/>
  <c r="AQ139" i="100"/>
  <c r="BJ149" i="100"/>
  <c r="AU139" i="100"/>
  <c r="BK142" i="101"/>
  <c r="AR139" i="100"/>
  <c r="BM142" i="101"/>
  <c r="Y136" i="106"/>
  <c r="BN142" i="101"/>
  <c r="AS131" i="100"/>
  <c r="AP139" i="100"/>
  <c r="AW145" i="99"/>
  <c r="Y143" i="104"/>
  <c r="Y136" i="104"/>
  <c r="BL142" i="101"/>
  <c r="AT131" i="100"/>
  <c r="AS139" i="100"/>
  <c r="Y143" i="107"/>
  <c r="Y136" i="103"/>
  <c r="AX141" i="99"/>
  <c r="Y135" i="107"/>
  <c r="AU131" i="100"/>
  <c r="Y135" i="103"/>
  <c r="AW132" i="99"/>
  <c r="R135" i="64"/>
  <c r="AP131" i="100"/>
  <c r="Y135" i="104"/>
  <c r="AX128" i="99"/>
  <c r="AV131" i="100"/>
  <c r="R66" i="101"/>
  <c r="R10" i="101" s="1"/>
  <c r="R57" i="101" s="1"/>
  <c r="AR131" i="100"/>
  <c r="AX140" i="99"/>
  <c r="AW138" i="99"/>
  <c r="L91" i="101"/>
  <c r="L11" i="101" s="1"/>
  <c r="K11" i="101" s="1"/>
  <c r="BJ137" i="100"/>
  <c r="AW131" i="99"/>
  <c r="AX143" i="99"/>
  <c r="BJ147" i="100"/>
  <c r="P13" i="99"/>
  <c r="BJ138" i="100"/>
  <c r="AQ123" i="99"/>
  <c r="AW147" i="99"/>
  <c r="AW135" i="99"/>
  <c r="Y127" i="103"/>
  <c r="AW126" i="99"/>
  <c r="BJ141" i="100"/>
  <c r="AX133" i="99"/>
  <c r="AW136" i="99"/>
  <c r="R91" i="101"/>
  <c r="R12" i="101" s="1"/>
  <c r="R59" i="101" s="1"/>
  <c r="Y127" i="106"/>
  <c r="AX138" i="99"/>
  <c r="T91" i="101"/>
  <c r="T12" i="101" s="1"/>
  <c r="T59" i="101" s="1"/>
  <c r="AW142" i="99"/>
  <c r="AU123" i="99"/>
  <c r="BJ140" i="100"/>
  <c r="J66" i="101"/>
  <c r="J10" i="101" s="1"/>
  <c r="J57" i="101" s="1"/>
  <c r="T122" i="99"/>
  <c r="Y143" i="106"/>
  <c r="AV123" i="99"/>
  <c r="Y136" i="105"/>
  <c r="AX132" i="99"/>
  <c r="BJ148" i="100"/>
  <c r="AW148" i="99"/>
  <c r="AX147" i="99"/>
  <c r="H131" i="100"/>
  <c r="BJ131" i="100"/>
  <c r="L105" i="101"/>
  <c r="L12" i="101" s="1"/>
  <c r="K12" i="101" s="1"/>
  <c r="BJ146" i="100"/>
  <c r="AW133" i="99"/>
  <c r="AX126" i="99"/>
  <c r="AX148" i="99"/>
  <c r="Y127" i="105"/>
  <c r="AX137" i="99"/>
  <c r="BJ134" i="100"/>
  <c r="H123" i="99"/>
  <c r="AP123" i="99"/>
  <c r="H122" i="99"/>
  <c r="AW137" i="99"/>
  <c r="AW127" i="99"/>
  <c r="BJ145" i="100"/>
  <c r="AR123" i="99"/>
  <c r="J91" i="101"/>
  <c r="J12" i="101" s="1"/>
  <c r="J59" i="101" s="1"/>
  <c r="BJ128" i="100"/>
  <c r="AX144" i="99"/>
  <c r="Y127" i="104"/>
  <c r="BJ123" i="99"/>
  <c r="L122" i="99"/>
  <c r="Y143" i="103"/>
  <c r="J122" i="99"/>
  <c r="R122" i="99"/>
  <c r="P105" i="101"/>
  <c r="S130" i="64"/>
  <c r="T103" i="106"/>
  <c r="T135" i="64"/>
  <c r="O103" i="64"/>
  <c r="H121" i="105"/>
  <c r="L121" i="105"/>
  <c r="L120" i="105" s="1"/>
  <c r="J121" i="105"/>
  <c r="J120" i="105" s="1"/>
  <c r="J9" i="105" s="1"/>
  <c r="R121" i="105"/>
  <c r="R120" i="105" s="1"/>
  <c r="R9" i="105" s="1"/>
  <c r="T121" i="105"/>
  <c r="T120" i="105" s="1"/>
  <c r="T9" i="105" s="1"/>
  <c r="N121" i="105"/>
  <c r="N120" i="105" s="1"/>
  <c r="P121" i="105"/>
  <c r="P120" i="105" s="1"/>
  <c r="P9" i="105" s="1"/>
  <c r="P106" i="64"/>
  <c r="P135" i="64"/>
  <c r="BF121" i="104"/>
  <c r="T121" i="104"/>
  <c r="T120" i="104" s="1"/>
  <c r="T9" i="104" s="1"/>
  <c r="R121" i="104"/>
  <c r="R120" i="104" s="1"/>
  <c r="R9" i="104" s="1"/>
  <c r="L121" i="104"/>
  <c r="L120" i="104" s="1"/>
  <c r="P121" i="104"/>
  <c r="P120" i="104" s="1"/>
  <c r="P9" i="104" s="1"/>
  <c r="J121" i="104"/>
  <c r="J120" i="104" s="1"/>
  <c r="J9" i="104" s="1"/>
  <c r="H121" i="104"/>
  <c r="N121" i="104"/>
  <c r="N120" i="104" s="1"/>
  <c r="R121" i="106"/>
  <c r="R120" i="106" s="1"/>
  <c r="R9" i="106" s="1"/>
  <c r="P121" i="106"/>
  <c r="P120" i="106" s="1"/>
  <c r="P9" i="106" s="1"/>
  <c r="N121" i="106"/>
  <c r="N120" i="106" s="1"/>
  <c r="H121" i="106"/>
  <c r="L121" i="106"/>
  <c r="L120" i="106" s="1"/>
  <c r="J121" i="106"/>
  <c r="J120" i="106" s="1"/>
  <c r="J9" i="106" s="1"/>
  <c r="T121" i="106"/>
  <c r="T120" i="106" s="1"/>
  <c r="T9" i="106" s="1"/>
  <c r="AQ135" i="100"/>
  <c r="AP135" i="100"/>
  <c r="AT135" i="100"/>
  <c r="AV135" i="100"/>
  <c r="AU135" i="100"/>
  <c r="AS135" i="100"/>
  <c r="AR135" i="100"/>
  <c r="AQ127" i="100"/>
  <c r="AT127" i="100"/>
  <c r="AV127" i="100"/>
  <c r="AU127" i="100"/>
  <c r="AS127" i="100"/>
  <c r="AR127" i="100"/>
  <c r="AP127" i="100"/>
  <c r="BK147" i="101"/>
  <c r="BM147" i="101"/>
  <c r="BL147" i="101"/>
  <c r="BP147" i="101"/>
  <c r="BO147" i="101"/>
  <c r="BN147" i="101"/>
  <c r="AT123" i="99"/>
  <c r="R135" i="101"/>
  <c r="J135" i="101"/>
  <c r="N135" i="101"/>
  <c r="L135" i="101"/>
  <c r="T135" i="101"/>
  <c r="P135" i="101"/>
  <c r="AY23" i="82"/>
  <c r="BA23" i="82" s="1"/>
  <c r="G135" i="101"/>
  <c r="BJ135" i="101" s="1"/>
  <c r="BM126" i="101"/>
  <c r="BL126" i="101"/>
  <c r="BK126" i="101"/>
  <c r="BP126" i="101"/>
  <c r="BO126" i="101"/>
  <c r="BN126" i="101"/>
  <c r="AY35" i="82"/>
  <c r="BA35" i="82" s="1"/>
  <c r="T147" i="101"/>
  <c r="J147" i="101"/>
  <c r="R147" i="101"/>
  <c r="N147" i="101"/>
  <c r="L147" i="101"/>
  <c r="P147" i="101"/>
  <c r="G147" i="101"/>
  <c r="H147" i="101" s="1"/>
  <c r="AS146" i="100"/>
  <c r="AR146" i="100"/>
  <c r="AQ146" i="100"/>
  <c r="AV146" i="100"/>
  <c r="AP146" i="100"/>
  <c r="AT146" i="100"/>
  <c r="AU146" i="100"/>
  <c r="AY31" i="82"/>
  <c r="BA31" i="82" s="1"/>
  <c r="R143" i="101"/>
  <c r="J143" i="101"/>
  <c r="P143" i="101"/>
  <c r="N143" i="101"/>
  <c r="L143" i="101"/>
  <c r="T143" i="101"/>
  <c r="G143" i="101"/>
  <c r="BL146" i="101"/>
  <c r="BP146" i="101"/>
  <c r="BO146" i="101"/>
  <c r="BK146" i="101"/>
  <c r="BN146" i="101"/>
  <c r="BM146" i="101"/>
  <c r="AQ142" i="100"/>
  <c r="AP142" i="100"/>
  <c r="AT142" i="100"/>
  <c r="AV142" i="100"/>
  <c r="AU142" i="100"/>
  <c r="AS142" i="100"/>
  <c r="AR142" i="100"/>
  <c r="P122" i="99"/>
  <c r="BL123" i="100"/>
  <c r="BL121" i="100" s="1"/>
  <c r="BN125" i="101"/>
  <c r="BL125" i="101"/>
  <c r="BP125" i="101"/>
  <c r="BO125" i="101"/>
  <c r="BM125" i="101"/>
  <c r="BK125" i="101"/>
  <c r="BI123" i="101"/>
  <c r="R142" i="101"/>
  <c r="J142" i="101"/>
  <c r="N142" i="101"/>
  <c r="P142" i="101"/>
  <c r="AY30" i="82"/>
  <c r="BA30" i="82" s="1"/>
  <c r="G142" i="101"/>
  <c r="BA142" i="101" s="1"/>
  <c r="T142" i="101"/>
  <c r="L142" i="101"/>
  <c r="BP135" i="101"/>
  <c r="BO135" i="101"/>
  <c r="BK135" i="101"/>
  <c r="BN135" i="101"/>
  <c r="BM135" i="101"/>
  <c r="BL135" i="101"/>
  <c r="N123" i="100"/>
  <c r="AW144" i="99"/>
  <c r="BO136" i="101"/>
  <c r="BN136" i="101"/>
  <c r="BP136" i="101"/>
  <c r="BK136" i="101"/>
  <c r="BM136" i="101"/>
  <c r="BL136" i="101"/>
  <c r="AX127" i="99"/>
  <c r="AY14" i="82"/>
  <c r="BA14" i="82" s="1"/>
  <c r="G126" i="101"/>
  <c r="R126" i="101"/>
  <c r="J126" i="101"/>
  <c r="N126" i="101"/>
  <c r="L126" i="101"/>
  <c r="T126" i="101"/>
  <c r="P126" i="101"/>
  <c r="R131" i="101"/>
  <c r="J131" i="101"/>
  <c r="AY19" i="82"/>
  <c r="BA19" i="82" s="1"/>
  <c r="P131" i="101"/>
  <c r="N131" i="101"/>
  <c r="L131" i="101"/>
  <c r="T131" i="101"/>
  <c r="G131" i="101"/>
  <c r="BA131" i="101" s="1"/>
  <c r="BJ135" i="100"/>
  <c r="AX131" i="99"/>
  <c r="J105" i="101"/>
  <c r="BJ126" i="100"/>
  <c r="AW134" i="99"/>
  <c r="BP143" i="101"/>
  <c r="BO143" i="101"/>
  <c r="BN143" i="101"/>
  <c r="BK143" i="101"/>
  <c r="BL143" i="101"/>
  <c r="BM143" i="101"/>
  <c r="AX149" i="99"/>
  <c r="G146" i="101"/>
  <c r="H146" i="101" s="1"/>
  <c r="N146" i="101"/>
  <c r="R146" i="101"/>
  <c r="J146" i="101"/>
  <c r="L146" i="101"/>
  <c r="AY34" i="82"/>
  <c r="BA34" i="82" s="1"/>
  <c r="T146" i="101"/>
  <c r="P146" i="101"/>
  <c r="T148" i="101"/>
  <c r="L148" i="101"/>
  <c r="P148" i="101"/>
  <c r="G148" i="101"/>
  <c r="N148" i="101"/>
  <c r="J148" i="101"/>
  <c r="R148" i="101"/>
  <c r="AY36" i="82"/>
  <c r="BA36" i="82" s="1"/>
  <c r="BM123" i="100"/>
  <c r="BM121" i="100" s="1"/>
  <c r="P125" i="101"/>
  <c r="F123" i="101"/>
  <c r="AY13" i="82"/>
  <c r="BA13" i="82" s="1"/>
  <c r="N125" i="101"/>
  <c r="L125" i="101"/>
  <c r="J125" i="101"/>
  <c r="T125" i="101"/>
  <c r="R125" i="101"/>
  <c r="G125" i="101"/>
  <c r="H125" i="101" s="1"/>
  <c r="AW143" i="99"/>
  <c r="BJ144" i="100"/>
  <c r="AQ140" i="100"/>
  <c r="AV140" i="100"/>
  <c r="AU140" i="100"/>
  <c r="AR140" i="100"/>
  <c r="AS140" i="100"/>
  <c r="AP140" i="100"/>
  <c r="AT140" i="100"/>
  <c r="P123" i="100"/>
  <c r="AV129" i="100"/>
  <c r="AU129" i="100"/>
  <c r="AR129" i="100"/>
  <c r="AT129" i="100"/>
  <c r="AS129" i="100"/>
  <c r="AQ129" i="100"/>
  <c r="AP129" i="100"/>
  <c r="AU144" i="100"/>
  <c r="AT144" i="100"/>
  <c r="AS144" i="100"/>
  <c r="AP144" i="100"/>
  <c r="AQ144" i="100"/>
  <c r="AR144" i="100"/>
  <c r="AV144" i="100"/>
  <c r="BP123" i="100"/>
  <c r="BP121" i="100" s="1"/>
  <c r="BG121" i="100" s="1"/>
  <c r="Y141" i="106"/>
  <c r="Y141" i="107"/>
  <c r="Y141" i="104"/>
  <c r="Y141" i="105"/>
  <c r="Y141" i="103"/>
  <c r="P136" i="101"/>
  <c r="AY24" i="82"/>
  <c r="BA24" i="82" s="1"/>
  <c r="T136" i="101"/>
  <c r="L136" i="101"/>
  <c r="N136" i="101"/>
  <c r="R136" i="101"/>
  <c r="J136" i="101"/>
  <c r="G136" i="101"/>
  <c r="T140" i="101"/>
  <c r="L140" i="101"/>
  <c r="P140" i="101"/>
  <c r="R140" i="101"/>
  <c r="AY28" i="82"/>
  <c r="BA28" i="82" s="1"/>
  <c r="J140" i="101"/>
  <c r="G140" i="101"/>
  <c r="N140" i="101"/>
  <c r="BJ136" i="100"/>
  <c r="BP148" i="101"/>
  <c r="BM148" i="101"/>
  <c r="BO148" i="101"/>
  <c r="BK148" i="101"/>
  <c r="BL148" i="101"/>
  <c r="BN148" i="101"/>
  <c r="AS125" i="100"/>
  <c r="AV125" i="100"/>
  <c r="AU125" i="100"/>
  <c r="AQ125" i="100"/>
  <c r="AT125" i="100"/>
  <c r="AP125" i="100"/>
  <c r="AR125" i="100"/>
  <c r="L66" i="101"/>
  <c r="L10" i="101" s="1"/>
  <c r="K10" i="101" s="1"/>
  <c r="P66" i="101"/>
  <c r="P10" i="101" s="1"/>
  <c r="P57" i="101" s="1"/>
  <c r="AS123" i="99"/>
  <c r="BK140" i="101"/>
  <c r="BN140" i="101"/>
  <c r="BP140" i="101"/>
  <c r="BO140" i="101"/>
  <c r="BM140" i="101"/>
  <c r="BL140" i="101"/>
  <c r="BO132" i="101"/>
  <c r="BN132" i="101"/>
  <c r="BM132" i="101"/>
  <c r="BP132" i="101"/>
  <c r="BK132" i="101"/>
  <c r="BL132" i="101"/>
  <c r="AP141" i="100"/>
  <c r="AT141" i="100"/>
  <c r="AS141" i="100"/>
  <c r="AR141" i="100"/>
  <c r="AV141" i="100"/>
  <c r="AU141" i="100"/>
  <c r="AQ141" i="100"/>
  <c r="AW129" i="99"/>
  <c r="AS133" i="100"/>
  <c r="AR133" i="100"/>
  <c r="AQ133" i="100"/>
  <c r="AV133" i="100"/>
  <c r="AP133" i="100"/>
  <c r="AU133" i="100"/>
  <c r="AT133" i="100"/>
  <c r="AP136" i="100"/>
  <c r="AV136" i="100"/>
  <c r="AS136" i="100"/>
  <c r="AU136" i="100"/>
  <c r="AT136" i="100"/>
  <c r="AR136" i="100"/>
  <c r="AQ136" i="100"/>
  <c r="AX136" i="99"/>
  <c r="AY18" i="82"/>
  <c r="BA18" i="82" s="1"/>
  <c r="R130" i="101"/>
  <c r="J130" i="101"/>
  <c r="N130" i="101"/>
  <c r="L130" i="101"/>
  <c r="G130" i="101"/>
  <c r="T130" i="101"/>
  <c r="P130" i="101"/>
  <c r="BN145" i="101"/>
  <c r="BM145" i="101"/>
  <c r="BL145" i="101"/>
  <c r="BP145" i="101"/>
  <c r="BO145" i="101"/>
  <c r="BK145" i="101"/>
  <c r="BJ133" i="100"/>
  <c r="P137" i="101"/>
  <c r="G137" i="101"/>
  <c r="N137" i="101"/>
  <c r="R137" i="101"/>
  <c r="T137" i="101"/>
  <c r="L137" i="101"/>
  <c r="J137" i="101"/>
  <c r="AY25" i="82"/>
  <c r="BA25" i="82" s="1"/>
  <c r="AY22" i="82"/>
  <c r="BA22" i="82" s="1"/>
  <c r="G134" i="101"/>
  <c r="N134" i="101"/>
  <c r="R134" i="101"/>
  <c r="J134" i="101"/>
  <c r="P134" i="101"/>
  <c r="T134" i="101"/>
  <c r="L134" i="101"/>
  <c r="BJ125" i="100"/>
  <c r="AV130" i="100"/>
  <c r="AU130" i="100"/>
  <c r="AT130" i="100"/>
  <c r="AQ130" i="100"/>
  <c r="AS130" i="100"/>
  <c r="AR130" i="100"/>
  <c r="AP130" i="100"/>
  <c r="BJ130" i="100"/>
  <c r="N127" i="101"/>
  <c r="T127" i="101"/>
  <c r="L127" i="101"/>
  <c r="G127" i="101"/>
  <c r="AY15" i="82"/>
  <c r="BA15" i="82" s="1"/>
  <c r="R127" i="101"/>
  <c r="P127" i="101"/>
  <c r="J127" i="101"/>
  <c r="N122" i="99"/>
  <c r="T66" i="101"/>
  <c r="T10" i="101" s="1"/>
  <c r="T57" i="101" s="1"/>
  <c r="AY20" i="82"/>
  <c r="BA20" i="82" s="1"/>
  <c r="P132" i="101"/>
  <c r="G132" i="101"/>
  <c r="T132" i="101"/>
  <c r="L132" i="101"/>
  <c r="J132" i="101"/>
  <c r="R132" i="101"/>
  <c r="N132" i="101"/>
  <c r="AX142" i="99"/>
  <c r="P91" i="101"/>
  <c r="AR147" i="100"/>
  <c r="AQ147" i="100"/>
  <c r="AP147" i="100"/>
  <c r="AU147" i="100"/>
  <c r="AV147" i="100"/>
  <c r="AT147" i="100"/>
  <c r="AS147" i="100"/>
  <c r="P12" i="100"/>
  <c r="P11" i="100"/>
  <c r="BO149" i="101"/>
  <c r="BN149" i="101"/>
  <c r="BM149" i="101"/>
  <c r="BL149" i="101"/>
  <c r="BP149" i="101"/>
  <c r="BK149" i="101"/>
  <c r="J11" i="101"/>
  <c r="J58" i="101" s="1"/>
  <c r="J123" i="100"/>
  <c r="BD121" i="99"/>
  <c r="T129" i="101"/>
  <c r="L129" i="101"/>
  <c r="R129" i="101"/>
  <c r="J129" i="101"/>
  <c r="G129" i="101"/>
  <c r="P129" i="101"/>
  <c r="N129" i="101"/>
  <c r="AY17" i="82"/>
  <c r="BA17" i="82" s="1"/>
  <c r="BM138" i="101"/>
  <c r="BL138" i="101"/>
  <c r="BK138" i="101"/>
  <c r="BP138" i="101"/>
  <c r="BN138" i="101"/>
  <c r="BO138" i="101"/>
  <c r="AX129" i="99"/>
  <c r="AT145" i="100"/>
  <c r="AS145" i="100"/>
  <c r="AR145" i="100"/>
  <c r="AU145" i="100"/>
  <c r="AV145" i="100"/>
  <c r="AQ145" i="100"/>
  <c r="AP145" i="100"/>
  <c r="BN133" i="101"/>
  <c r="BM133" i="101"/>
  <c r="BL133" i="101"/>
  <c r="BO133" i="101"/>
  <c r="BP133" i="101"/>
  <c r="BK133" i="101"/>
  <c r="AY16" i="82"/>
  <c r="BA16" i="82" s="1"/>
  <c r="T128" i="101"/>
  <c r="L128" i="101"/>
  <c r="P128" i="101"/>
  <c r="R128" i="101"/>
  <c r="J128" i="101"/>
  <c r="G128" i="101"/>
  <c r="H128" i="101" s="1"/>
  <c r="N128" i="101"/>
  <c r="BP130" i="101"/>
  <c r="BO130" i="101"/>
  <c r="BL130" i="101"/>
  <c r="BM130" i="101"/>
  <c r="BK130" i="101"/>
  <c r="BN130" i="101"/>
  <c r="H142" i="100"/>
  <c r="BJ142" i="100"/>
  <c r="AY33" i="82"/>
  <c r="BA33" i="82" s="1"/>
  <c r="P145" i="101"/>
  <c r="G145" i="101"/>
  <c r="N145" i="101"/>
  <c r="L145" i="101"/>
  <c r="J145" i="101"/>
  <c r="R145" i="101"/>
  <c r="T145" i="101"/>
  <c r="P144" i="101"/>
  <c r="G144" i="101"/>
  <c r="T144" i="101"/>
  <c r="L144" i="101"/>
  <c r="J144" i="101"/>
  <c r="N144" i="101"/>
  <c r="AY32" i="82"/>
  <c r="BA32" i="82" s="1"/>
  <c r="R144" i="101"/>
  <c r="BN137" i="101"/>
  <c r="BM137" i="101"/>
  <c r="BL137" i="101"/>
  <c r="BP137" i="101"/>
  <c r="BK137" i="101"/>
  <c r="BO137" i="101"/>
  <c r="BP134" i="101"/>
  <c r="BL134" i="101"/>
  <c r="BO134" i="101"/>
  <c r="BN134" i="101"/>
  <c r="BM134" i="101"/>
  <c r="BK134" i="101"/>
  <c r="BN123" i="100"/>
  <c r="BN121" i="100" s="1"/>
  <c r="AP149" i="100"/>
  <c r="AV149" i="100"/>
  <c r="AS149" i="100"/>
  <c r="AU149" i="100"/>
  <c r="AT149" i="100"/>
  <c r="AR149" i="100"/>
  <c r="AQ149" i="100"/>
  <c r="AV137" i="100"/>
  <c r="AU137" i="100"/>
  <c r="AR137" i="100"/>
  <c r="AT137" i="100"/>
  <c r="AS137" i="100"/>
  <c r="AQ137" i="100"/>
  <c r="AP137" i="100"/>
  <c r="T123" i="100"/>
  <c r="AX135" i="99"/>
  <c r="Y133" i="107"/>
  <c r="Y133" i="106"/>
  <c r="Y133" i="104"/>
  <c r="Y133" i="105"/>
  <c r="Y133" i="103"/>
  <c r="Y138" i="107"/>
  <c r="Y138" i="103"/>
  <c r="Y138" i="104"/>
  <c r="Y138" i="106"/>
  <c r="Y138" i="105"/>
  <c r="BP141" i="101"/>
  <c r="BM141" i="101"/>
  <c r="BO141" i="101"/>
  <c r="BN141" i="101"/>
  <c r="BL141" i="101"/>
  <c r="BK141" i="101"/>
  <c r="L123" i="100"/>
  <c r="AY37" i="82"/>
  <c r="BA37" i="82" s="1"/>
  <c r="L149" i="101"/>
  <c r="T149" i="101"/>
  <c r="J149" i="101"/>
  <c r="P149" i="101"/>
  <c r="G149" i="101"/>
  <c r="H149" i="101" s="1"/>
  <c r="R149" i="101"/>
  <c r="N149" i="101"/>
  <c r="AW149" i="99"/>
  <c r="BJ127" i="100"/>
  <c r="BO123" i="100"/>
  <c r="BO121" i="100" s="1"/>
  <c r="BJ129" i="100"/>
  <c r="AZ123" i="101"/>
  <c r="AW140" i="99"/>
  <c r="BP129" i="101"/>
  <c r="BM129" i="101"/>
  <c r="BN129" i="101"/>
  <c r="BL129" i="101"/>
  <c r="BK129" i="101"/>
  <c r="BO129" i="101"/>
  <c r="AW128" i="99"/>
  <c r="G138" i="101"/>
  <c r="N138" i="101"/>
  <c r="R138" i="101"/>
  <c r="J138" i="101"/>
  <c r="AY26" i="82"/>
  <c r="BA26" i="82" s="1"/>
  <c r="L138" i="101"/>
  <c r="T138" i="101"/>
  <c r="P138" i="101"/>
  <c r="AR134" i="100"/>
  <c r="AQ134" i="100"/>
  <c r="AP134" i="100"/>
  <c r="AU134" i="100"/>
  <c r="AV134" i="100"/>
  <c r="AT134" i="100"/>
  <c r="AS134" i="100"/>
  <c r="P133" i="101"/>
  <c r="G133" i="101"/>
  <c r="N133" i="101"/>
  <c r="AY21" i="82"/>
  <c r="BA21" i="82" s="1"/>
  <c r="J133" i="101"/>
  <c r="L133" i="101"/>
  <c r="R133" i="101"/>
  <c r="T133" i="101"/>
  <c r="BK128" i="101"/>
  <c r="BN128" i="101"/>
  <c r="BO128" i="101"/>
  <c r="BM128" i="101"/>
  <c r="BL128" i="101"/>
  <c r="BP128" i="101"/>
  <c r="AQ148" i="100"/>
  <c r="AP148" i="100"/>
  <c r="AT148" i="100"/>
  <c r="AV148" i="100"/>
  <c r="AU148" i="100"/>
  <c r="AS148" i="100"/>
  <c r="AR148" i="100"/>
  <c r="BL127" i="101"/>
  <c r="BK127" i="101"/>
  <c r="BO127" i="101"/>
  <c r="BP127" i="101"/>
  <c r="BN127" i="101"/>
  <c r="BM127" i="101"/>
  <c r="AY29" i="82"/>
  <c r="BA29" i="82" s="1"/>
  <c r="T141" i="101"/>
  <c r="L141" i="101"/>
  <c r="R141" i="101"/>
  <c r="J141" i="101"/>
  <c r="G141" i="101"/>
  <c r="P141" i="101"/>
  <c r="N141" i="101"/>
  <c r="AV138" i="100"/>
  <c r="AU138" i="100"/>
  <c r="AT138" i="100"/>
  <c r="AQ138" i="100"/>
  <c r="AS138" i="100"/>
  <c r="AR138" i="100"/>
  <c r="AP138" i="100"/>
  <c r="BO144" i="101"/>
  <c r="BN144" i="101"/>
  <c r="BM144" i="101"/>
  <c r="BK144" i="101"/>
  <c r="BL144" i="101"/>
  <c r="BP144" i="101"/>
  <c r="BK123" i="100"/>
  <c r="BK121" i="100" s="1"/>
  <c r="BB121" i="100" s="1"/>
  <c r="AT132" i="100"/>
  <c r="AS132" i="100"/>
  <c r="AR132" i="100"/>
  <c r="AU132" i="100"/>
  <c r="AQ132" i="100"/>
  <c r="AP132" i="100"/>
  <c r="AV132" i="100"/>
  <c r="BJ143" i="100"/>
  <c r="R123" i="100"/>
  <c r="BJ132" i="100"/>
  <c r="AP128" i="100"/>
  <c r="AS128" i="100"/>
  <c r="AT128" i="100"/>
  <c r="AR128" i="100"/>
  <c r="AV128" i="100"/>
  <c r="AU128" i="100"/>
  <c r="AQ128" i="100"/>
  <c r="AV143" i="100"/>
  <c r="AQ143" i="100"/>
  <c r="AT143" i="100"/>
  <c r="AS143" i="100"/>
  <c r="AR143" i="100"/>
  <c r="AU143" i="100"/>
  <c r="AP143" i="100"/>
  <c r="AR126" i="100"/>
  <c r="AU126" i="100"/>
  <c r="AQ126" i="100"/>
  <c r="AP126" i="100"/>
  <c r="AV126" i="100"/>
  <c r="AT126" i="100"/>
  <c r="AS126" i="100"/>
  <c r="J121" i="107"/>
  <c r="J120" i="107" s="1"/>
  <c r="J9" i="107" s="1"/>
  <c r="H121" i="107"/>
  <c r="R121" i="107"/>
  <c r="R120" i="107" s="1"/>
  <c r="R9" i="107" s="1"/>
  <c r="L121" i="107"/>
  <c r="L120" i="107" s="1"/>
  <c r="T121" i="107"/>
  <c r="T120" i="107" s="1"/>
  <c r="T9" i="107" s="1"/>
  <c r="P121" i="107"/>
  <c r="P120" i="107" s="1"/>
  <c r="P9" i="107" s="1"/>
  <c r="N121" i="107"/>
  <c r="N120" i="107" s="1"/>
  <c r="N86" i="104" l="1"/>
  <c r="BF115" i="99"/>
  <c r="M67" i="99" s="1"/>
  <c r="O118" i="99"/>
  <c r="L103" i="100"/>
  <c r="L103" i="99"/>
  <c r="L103" i="101"/>
  <c r="J103" i="99"/>
  <c r="J103" i="101"/>
  <c r="J103" i="100"/>
  <c r="L89" i="99"/>
  <c r="L89" i="101"/>
  <c r="L89" i="100"/>
  <c r="AJ10" i="104"/>
  <c r="BO115" i="100"/>
  <c r="K2" i="100" s="1"/>
  <c r="M68" i="100" s="1"/>
  <c r="F89" i="64"/>
  <c r="K90" i="64" s="1"/>
  <c r="G89" i="64"/>
  <c r="F92" i="64"/>
  <c r="G92" i="64"/>
  <c r="Q118" i="101"/>
  <c r="S118" i="99"/>
  <c r="Q118" i="100"/>
  <c r="S118" i="101"/>
  <c r="O118" i="100"/>
  <c r="G67" i="106"/>
  <c r="H67" i="106" s="1"/>
  <c r="N67" i="104"/>
  <c r="N67" i="107"/>
  <c r="BJ139" i="101"/>
  <c r="N67" i="105"/>
  <c r="AT139" i="101"/>
  <c r="BD123" i="101"/>
  <c r="BB123" i="101"/>
  <c r="BC123" i="101"/>
  <c r="BE123" i="101"/>
  <c r="Q10" i="101"/>
  <c r="N73" i="107"/>
  <c r="G73" i="107"/>
  <c r="H73" i="107" s="1"/>
  <c r="N100" i="107"/>
  <c r="G100" i="107"/>
  <c r="H100" i="107" s="1"/>
  <c r="G114" i="107"/>
  <c r="H114" i="107" s="1"/>
  <c r="N114" i="107"/>
  <c r="N79" i="107"/>
  <c r="G79" i="107"/>
  <c r="H79" i="107" s="1"/>
  <c r="N74" i="107"/>
  <c r="G74" i="107"/>
  <c r="H74" i="107" s="1"/>
  <c r="N93" i="107"/>
  <c r="G93" i="107"/>
  <c r="H93" i="107" s="1"/>
  <c r="N110" i="107"/>
  <c r="G110" i="107"/>
  <c r="H110" i="107" s="1"/>
  <c r="G107" i="107"/>
  <c r="H107" i="107" s="1"/>
  <c r="N107" i="107"/>
  <c r="N76" i="107"/>
  <c r="G76" i="107"/>
  <c r="H76" i="107" s="1"/>
  <c r="N82" i="107"/>
  <c r="G82" i="107"/>
  <c r="H82" i="107" s="1"/>
  <c r="G94" i="107"/>
  <c r="H94" i="107" s="1"/>
  <c r="N94" i="107"/>
  <c r="N99" i="107"/>
  <c r="G99" i="107"/>
  <c r="H99" i="107" s="1"/>
  <c r="N81" i="107"/>
  <c r="G81" i="107"/>
  <c r="H81" i="107" s="1"/>
  <c r="G69" i="107"/>
  <c r="H69" i="107" s="1"/>
  <c r="N69" i="107"/>
  <c r="N111" i="107"/>
  <c r="G111" i="107"/>
  <c r="H111" i="107" s="1"/>
  <c r="N77" i="107"/>
  <c r="G77" i="107"/>
  <c r="H77" i="107" s="1"/>
  <c r="N85" i="107"/>
  <c r="G85" i="107"/>
  <c r="H85" i="107" s="1"/>
  <c r="N83" i="107"/>
  <c r="G83" i="107"/>
  <c r="H83" i="107" s="1"/>
  <c r="N97" i="107"/>
  <c r="G97" i="107"/>
  <c r="H97" i="107" s="1"/>
  <c r="N86" i="107"/>
  <c r="G86" i="107"/>
  <c r="H86" i="107" s="1"/>
  <c r="G112" i="107"/>
  <c r="H112" i="107" s="1"/>
  <c r="N112" i="107"/>
  <c r="N84" i="107"/>
  <c r="G84" i="107"/>
  <c r="H84" i="107" s="1"/>
  <c r="G96" i="107"/>
  <c r="H96" i="107" s="1"/>
  <c r="N96" i="107"/>
  <c r="N108" i="107"/>
  <c r="G108" i="107"/>
  <c r="H108" i="107" s="1"/>
  <c r="N70" i="107"/>
  <c r="G70" i="107"/>
  <c r="H70" i="107" s="1"/>
  <c r="N72" i="107"/>
  <c r="G72" i="107"/>
  <c r="H72" i="107" s="1"/>
  <c r="N95" i="107"/>
  <c r="G95" i="107"/>
  <c r="H95" i="107" s="1"/>
  <c r="G109" i="107"/>
  <c r="H109" i="107" s="1"/>
  <c r="N109" i="107"/>
  <c r="N71" i="107"/>
  <c r="G71" i="107"/>
  <c r="H71" i="107" s="1"/>
  <c r="N113" i="107"/>
  <c r="G113" i="107"/>
  <c r="H113" i="107" s="1"/>
  <c r="N75" i="107"/>
  <c r="G75" i="107"/>
  <c r="H75" i="107" s="1"/>
  <c r="G68" i="107"/>
  <c r="H68" i="107" s="1"/>
  <c r="N68" i="107"/>
  <c r="N78" i="107"/>
  <c r="G78" i="107"/>
  <c r="H78" i="107" s="1"/>
  <c r="N80" i="107"/>
  <c r="G80" i="107"/>
  <c r="H80" i="107" s="1"/>
  <c r="N98" i="107"/>
  <c r="G98" i="107"/>
  <c r="H98" i="107" s="1"/>
  <c r="G68" i="106"/>
  <c r="H68" i="106" s="1"/>
  <c r="N68" i="106"/>
  <c r="N86" i="106"/>
  <c r="G86" i="106"/>
  <c r="H86" i="106" s="1"/>
  <c r="N77" i="106"/>
  <c r="G77" i="106"/>
  <c r="H77" i="106" s="1"/>
  <c r="N96" i="106"/>
  <c r="G96" i="106"/>
  <c r="H96" i="106" s="1"/>
  <c r="N109" i="106"/>
  <c r="G109" i="106"/>
  <c r="H109" i="106" s="1"/>
  <c r="N71" i="106"/>
  <c r="G71" i="106"/>
  <c r="H71" i="106" s="1"/>
  <c r="N85" i="106"/>
  <c r="G85" i="106"/>
  <c r="H85" i="106" s="1"/>
  <c r="G98" i="106"/>
  <c r="H98" i="106" s="1"/>
  <c r="N98" i="106"/>
  <c r="N114" i="106"/>
  <c r="G114" i="106"/>
  <c r="H114" i="106" s="1"/>
  <c r="N81" i="106"/>
  <c r="G81" i="106"/>
  <c r="H81" i="106" s="1"/>
  <c r="N72" i="106"/>
  <c r="G72" i="106"/>
  <c r="H72" i="106" s="1"/>
  <c r="G99" i="106"/>
  <c r="H99" i="106" s="1"/>
  <c r="N99" i="106"/>
  <c r="G111" i="106"/>
  <c r="H111" i="106" s="1"/>
  <c r="N111" i="106"/>
  <c r="N100" i="106"/>
  <c r="G100" i="106"/>
  <c r="H100" i="106" s="1"/>
  <c r="N93" i="106"/>
  <c r="G93" i="106"/>
  <c r="H93" i="106" s="1"/>
  <c r="N110" i="106"/>
  <c r="G110" i="106"/>
  <c r="H110" i="106" s="1"/>
  <c r="N83" i="106"/>
  <c r="G83" i="106"/>
  <c r="H83" i="106" s="1"/>
  <c r="N78" i="106"/>
  <c r="G78" i="106"/>
  <c r="H78" i="106" s="1"/>
  <c r="N94" i="106"/>
  <c r="G94" i="106"/>
  <c r="H94" i="106" s="1"/>
  <c r="N74" i="106"/>
  <c r="G74" i="106"/>
  <c r="H74" i="106" s="1"/>
  <c r="N73" i="106"/>
  <c r="G73" i="106"/>
  <c r="H73" i="106" s="1"/>
  <c r="G108" i="106"/>
  <c r="H108" i="106" s="1"/>
  <c r="N108" i="106"/>
  <c r="N76" i="106"/>
  <c r="G76" i="106"/>
  <c r="H76" i="106" s="1"/>
  <c r="N79" i="106"/>
  <c r="G79" i="106"/>
  <c r="H79" i="106" s="1"/>
  <c r="N95" i="106"/>
  <c r="G95" i="106"/>
  <c r="H95" i="106" s="1"/>
  <c r="N80" i="106"/>
  <c r="G80" i="106"/>
  <c r="H80" i="106" s="1"/>
  <c r="G113" i="106"/>
  <c r="H113" i="106" s="1"/>
  <c r="N113" i="106"/>
  <c r="N75" i="106"/>
  <c r="G75" i="106"/>
  <c r="H75" i="106" s="1"/>
  <c r="G112" i="106"/>
  <c r="H112" i="106" s="1"/>
  <c r="N112" i="106"/>
  <c r="N84" i="106"/>
  <c r="G84" i="106"/>
  <c r="H84" i="106" s="1"/>
  <c r="N82" i="106"/>
  <c r="G82" i="106"/>
  <c r="H82" i="106" s="1"/>
  <c r="G97" i="106"/>
  <c r="H97" i="106" s="1"/>
  <c r="N97" i="106"/>
  <c r="N76" i="104"/>
  <c r="G76" i="104"/>
  <c r="H76" i="104" s="1"/>
  <c r="N97" i="104"/>
  <c r="G97" i="104"/>
  <c r="H97" i="104" s="1"/>
  <c r="G98" i="104"/>
  <c r="H98" i="104" s="1"/>
  <c r="N98" i="104"/>
  <c r="N114" i="104"/>
  <c r="G114" i="104"/>
  <c r="H114" i="104" s="1"/>
  <c r="G99" i="104"/>
  <c r="H99" i="104" s="1"/>
  <c r="N99" i="104"/>
  <c r="N108" i="104"/>
  <c r="G108" i="104"/>
  <c r="H108" i="104" s="1"/>
  <c r="N74" i="104"/>
  <c r="G74" i="104"/>
  <c r="H74" i="104" s="1"/>
  <c r="N77" i="104"/>
  <c r="G77" i="104"/>
  <c r="H77" i="104" s="1"/>
  <c r="G100" i="104"/>
  <c r="H100" i="104" s="1"/>
  <c r="N100" i="104"/>
  <c r="G109" i="104"/>
  <c r="H109" i="104" s="1"/>
  <c r="N109" i="104"/>
  <c r="N85" i="104"/>
  <c r="G85" i="104"/>
  <c r="H85" i="104" s="1"/>
  <c r="G68" i="104"/>
  <c r="H68" i="104" s="1"/>
  <c r="N68" i="104"/>
  <c r="N82" i="104"/>
  <c r="G82" i="104"/>
  <c r="H82" i="104" s="1"/>
  <c r="N78" i="104"/>
  <c r="G78" i="104"/>
  <c r="H78" i="104" s="1"/>
  <c r="N93" i="104"/>
  <c r="G93" i="104"/>
  <c r="H93" i="104" s="1"/>
  <c r="N96" i="104"/>
  <c r="G96" i="104"/>
  <c r="H96" i="104" s="1"/>
  <c r="N84" i="104"/>
  <c r="G84" i="104"/>
  <c r="H84" i="104" s="1"/>
  <c r="N73" i="104"/>
  <c r="G73" i="104"/>
  <c r="H73" i="104" s="1"/>
  <c r="N81" i="104"/>
  <c r="G81" i="104"/>
  <c r="H81" i="104" s="1"/>
  <c r="N110" i="104"/>
  <c r="G110" i="104"/>
  <c r="H110" i="104" s="1"/>
  <c r="N75" i="104"/>
  <c r="G75" i="104"/>
  <c r="H75" i="104" s="1"/>
  <c r="N71" i="104"/>
  <c r="G71" i="104"/>
  <c r="H71" i="104" s="1"/>
  <c r="N94" i="104"/>
  <c r="G94" i="104"/>
  <c r="H94" i="104" s="1"/>
  <c r="G111" i="104"/>
  <c r="H111" i="104" s="1"/>
  <c r="N111" i="104"/>
  <c r="N72" i="104"/>
  <c r="G72" i="104"/>
  <c r="H72" i="104" s="1"/>
  <c r="N112" i="104"/>
  <c r="G112" i="104"/>
  <c r="H112" i="104" s="1"/>
  <c r="N80" i="104"/>
  <c r="G80" i="104"/>
  <c r="H80" i="104" s="1"/>
  <c r="G113" i="104"/>
  <c r="H113" i="104" s="1"/>
  <c r="N113" i="104"/>
  <c r="N83" i="104"/>
  <c r="G83" i="104"/>
  <c r="H83" i="104" s="1"/>
  <c r="N79" i="104"/>
  <c r="G79" i="104"/>
  <c r="H79" i="104" s="1"/>
  <c r="N95" i="104"/>
  <c r="G95" i="104"/>
  <c r="H95" i="104" s="1"/>
  <c r="N111" i="105"/>
  <c r="G111" i="105"/>
  <c r="H111" i="105" s="1"/>
  <c r="N81" i="105"/>
  <c r="G81" i="105"/>
  <c r="H81" i="105" s="1"/>
  <c r="N82" i="105"/>
  <c r="G82" i="105"/>
  <c r="H82" i="105" s="1"/>
  <c r="N93" i="105"/>
  <c r="G93" i="105"/>
  <c r="H93" i="105" s="1"/>
  <c r="N114" i="105"/>
  <c r="G114" i="105"/>
  <c r="H114" i="105" s="1"/>
  <c r="N74" i="105"/>
  <c r="G74" i="105"/>
  <c r="H74" i="105" s="1"/>
  <c r="N75" i="105"/>
  <c r="G75" i="105"/>
  <c r="H75" i="105" s="1"/>
  <c r="N98" i="105"/>
  <c r="G98" i="105"/>
  <c r="H98" i="105" s="1"/>
  <c r="G108" i="105"/>
  <c r="H108" i="105" s="1"/>
  <c r="N108" i="105"/>
  <c r="N83" i="105"/>
  <c r="G83" i="105"/>
  <c r="H83" i="105" s="1"/>
  <c r="N78" i="105"/>
  <c r="G78" i="105"/>
  <c r="H78" i="105" s="1"/>
  <c r="N99" i="105"/>
  <c r="G99" i="105"/>
  <c r="H99" i="105" s="1"/>
  <c r="G110" i="105"/>
  <c r="H110" i="105" s="1"/>
  <c r="N110" i="105"/>
  <c r="N76" i="105"/>
  <c r="G76" i="105"/>
  <c r="H76" i="105" s="1"/>
  <c r="N71" i="105"/>
  <c r="G71" i="105"/>
  <c r="H71" i="105" s="1"/>
  <c r="G68" i="105"/>
  <c r="H68" i="105" s="1"/>
  <c r="N68" i="105"/>
  <c r="N77" i="105"/>
  <c r="G77" i="105"/>
  <c r="H77" i="105" s="1"/>
  <c r="N79" i="105"/>
  <c r="G79" i="105"/>
  <c r="H79" i="105" s="1"/>
  <c r="N94" i="105"/>
  <c r="G94" i="105"/>
  <c r="H94" i="105" s="1"/>
  <c r="N100" i="105"/>
  <c r="G100" i="105"/>
  <c r="H100" i="105" s="1"/>
  <c r="N113" i="105"/>
  <c r="G113" i="105"/>
  <c r="H113" i="105" s="1"/>
  <c r="G96" i="105"/>
  <c r="H96" i="105" s="1"/>
  <c r="N96" i="105"/>
  <c r="G107" i="105"/>
  <c r="H107" i="105" s="1"/>
  <c r="N107" i="105"/>
  <c r="N85" i="105"/>
  <c r="G85" i="105"/>
  <c r="H85" i="105" s="1"/>
  <c r="N72" i="105"/>
  <c r="G72" i="105"/>
  <c r="H72" i="105" s="1"/>
  <c r="G95" i="105"/>
  <c r="H95" i="105" s="1"/>
  <c r="N95" i="105"/>
  <c r="N86" i="105"/>
  <c r="G86" i="105"/>
  <c r="H86" i="105" s="1"/>
  <c r="N84" i="105"/>
  <c r="G84" i="105"/>
  <c r="H84" i="105" s="1"/>
  <c r="G112" i="105"/>
  <c r="H112" i="105" s="1"/>
  <c r="N112" i="105"/>
  <c r="G109" i="105"/>
  <c r="H109" i="105" s="1"/>
  <c r="N109" i="105"/>
  <c r="N73" i="105"/>
  <c r="G73" i="105"/>
  <c r="H73" i="105" s="1"/>
  <c r="N80" i="105"/>
  <c r="G80" i="105"/>
  <c r="H80" i="105" s="1"/>
  <c r="N97" i="105"/>
  <c r="G97" i="105"/>
  <c r="H97" i="105" s="1"/>
  <c r="BF123" i="101"/>
  <c r="BC121" i="100"/>
  <c r="BF121" i="100"/>
  <c r="BA128" i="101"/>
  <c r="BA147" i="101"/>
  <c r="H127" i="101"/>
  <c r="BA127" i="101"/>
  <c r="BA125" i="101"/>
  <c r="BA149" i="101"/>
  <c r="H140" i="101"/>
  <c r="BA140" i="101"/>
  <c r="H143" i="101"/>
  <c r="BA143" i="101"/>
  <c r="H134" i="101"/>
  <c r="BA134" i="101"/>
  <c r="H148" i="101"/>
  <c r="BA148" i="101"/>
  <c r="BA123" i="100"/>
  <c r="H133" i="101"/>
  <c r="BA133" i="101"/>
  <c r="H137" i="101"/>
  <c r="BA137" i="101"/>
  <c r="H141" i="101"/>
  <c r="BA141" i="101"/>
  <c r="H145" i="101"/>
  <c r="BA145" i="101"/>
  <c r="H136" i="101"/>
  <c r="BA136" i="101"/>
  <c r="H135" i="101"/>
  <c r="BA135" i="101"/>
  <c r="H138" i="101"/>
  <c r="BA138" i="101"/>
  <c r="H144" i="101"/>
  <c r="BA144" i="101"/>
  <c r="H132" i="101"/>
  <c r="BA132" i="101"/>
  <c r="H130" i="101"/>
  <c r="BA130" i="101"/>
  <c r="BA146" i="101"/>
  <c r="H129" i="101"/>
  <c r="BA129" i="101"/>
  <c r="N121" i="98"/>
  <c r="N120" i="98" s="1"/>
  <c r="N13" i="98" s="1"/>
  <c r="O10" i="101"/>
  <c r="BE121" i="100"/>
  <c r="BG123" i="101"/>
  <c r="P121" i="98"/>
  <c r="P120" i="98" s="1"/>
  <c r="P9" i="98" s="1"/>
  <c r="P30" i="64" s="1"/>
  <c r="H121" i="98"/>
  <c r="H120" i="98" s="1"/>
  <c r="J121" i="98"/>
  <c r="J120" i="98" s="1"/>
  <c r="J9" i="98" s="1"/>
  <c r="L121" i="98"/>
  <c r="L120" i="98" s="1"/>
  <c r="L9" i="98" s="1"/>
  <c r="L30" i="64" s="1"/>
  <c r="T121" i="98"/>
  <c r="T120" i="98" s="1"/>
  <c r="T9" i="98" s="1"/>
  <c r="T30" i="64" s="1"/>
  <c r="H126" i="101"/>
  <c r="BA126" i="101"/>
  <c r="M71" i="99"/>
  <c r="U71" i="99" s="1"/>
  <c r="M72" i="99"/>
  <c r="U72" i="99" s="1"/>
  <c r="M77" i="99"/>
  <c r="U77" i="99" s="1"/>
  <c r="M82" i="99"/>
  <c r="U82" i="99" s="1"/>
  <c r="M108" i="99"/>
  <c r="U108" i="99" s="1"/>
  <c r="M114" i="99"/>
  <c r="U114" i="99" s="1"/>
  <c r="M78" i="99"/>
  <c r="U78" i="99" s="1"/>
  <c r="M113" i="99"/>
  <c r="U113" i="99" s="1"/>
  <c r="M81" i="99"/>
  <c r="U81" i="99" s="1"/>
  <c r="M79" i="99"/>
  <c r="U79" i="99" s="1"/>
  <c r="M75" i="99"/>
  <c r="U75" i="99" s="1"/>
  <c r="M84" i="99"/>
  <c r="U84" i="99" s="1"/>
  <c r="M86" i="99"/>
  <c r="U86" i="99" s="1"/>
  <c r="M110" i="99"/>
  <c r="U110" i="99" s="1"/>
  <c r="M111" i="99"/>
  <c r="U111" i="99" s="1"/>
  <c r="M73" i="99"/>
  <c r="U73" i="99" s="1"/>
  <c r="M76" i="99"/>
  <c r="U76" i="99" s="1"/>
  <c r="M85" i="99"/>
  <c r="U85" i="99" s="1"/>
  <c r="M112" i="99"/>
  <c r="U112" i="99" s="1"/>
  <c r="M74" i="99"/>
  <c r="U74" i="99" s="1"/>
  <c r="M80" i="99"/>
  <c r="U80" i="99" s="1"/>
  <c r="M83" i="99"/>
  <c r="U83" i="99" s="1"/>
  <c r="M109" i="99"/>
  <c r="U109" i="99" s="1"/>
  <c r="G86" i="98"/>
  <c r="H86" i="98" s="1"/>
  <c r="N86" i="98"/>
  <c r="G109" i="98"/>
  <c r="H109" i="98" s="1"/>
  <c r="N109" i="98"/>
  <c r="G107" i="98"/>
  <c r="H107" i="98" s="1"/>
  <c r="N107" i="98"/>
  <c r="G79" i="98"/>
  <c r="H79" i="98" s="1"/>
  <c r="N79" i="98"/>
  <c r="N97" i="98"/>
  <c r="G97" i="98"/>
  <c r="H97" i="98" s="1"/>
  <c r="G111" i="98"/>
  <c r="H111" i="98" s="1"/>
  <c r="N111" i="98"/>
  <c r="N81" i="98"/>
  <c r="G81" i="98"/>
  <c r="H81" i="98" s="1"/>
  <c r="N98" i="98"/>
  <c r="G98" i="98"/>
  <c r="H98" i="98" s="1"/>
  <c r="G96" i="98"/>
  <c r="H96" i="98" s="1"/>
  <c r="N96" i="98"/>
  <c r="G108" i="98"/>
  <c r="H108" i="98" s="1"/>
  <c r="N108" i="98"/>
  <c r="N114" i="98"/>
  <c r="G114" i="98"/>
  <c r="H114" i="98" s="1"/>
  <c r="G100" i="98"/>
  <c r="H100" i="98" s="1"/>
  <c r="N100" i="98"/>
  <c r="G76" i="98"/>
  <c r="H76" i="98" s="1"/>
  <c r="N76" i="98"/>
  <c r="N80" i="98"/>
  <c r="G80" i="98"/>
  <c r="H80" i="98" s="1"/>
  <c r="N73" i="98"/>
  <c r="G73" i="98"/>
  <c r="H73" i="98" s="1"/>
  <c r="G93" i="98"/>
  <c r="H93" i="98" s="1"/>
  <c r="N93" i="98"/>
  <c r="N77" i="98"/>
  <c r="G77" i="98"/>
  <c r="H77" i="98" s="1"/>
  <c r="N99" i="98"/>
  <c r="G99" i="98"/>
  <c r="H99" i="98" s="1"/>
  <c r="N74" i="98"/>
  <c r="G74" i="98"/>
  <c r="H74" i="98" s="1"/>
  <c r="N78" i="98"/>
  <c r="G78" i="98"/>
  <c r="H78" i="98" s="1"/>
  <c r="N113" i="98"/>
  <c r="G113" i="98"/>
  <c r="H113" i="98" s="1"/>
  <c r="N72" i="98"/>
  <c r="G72" i="98"/>
  <c r="H72" i="98" s="1"/>
  <c r="N94" i="98"/>
  <c r="G94" i="98"/>
  <c r="H94" i="98" s="1"/>
  <c r="G84" i="98"/>
  <c r="H84" i="98" s="1"/>
  <c r="N84" i="98"/>
  <c r="G110" i="98"/>
  <c r="H110" i="98" s="1"/>
  <c r="N110" i="98"/>
  <c r="G83" i="98"/>
  <c r="H83" i="98" s="1"/>
  <c r="N83" i="98"/>
  <c r="N85" i="98"/>
  <c r="G85" i="98"/>
  <c r="H85" i="98" s="1"/>
  <c r="N112" i="98"/>
  <c r="G112" i="98"/>
  <c r="H112" i="98" s="1"/>
  <c r="N82" i="98"/>
  <c r="G82" i="98"/>
  <c r="H82" i="98" s="1"/>
  <c r="N75" i="98"/>
  <c r="G75" i="98"/>
  <c r="H75" i="98" s="1"/>
  <c r="N71" i="98"/>
  <c r="G71" i="98"/>
  <c r="H71" i="98" s="1"/>
  <c r="N95" i="98"/>
  <c r="G95" i="98"/>
  <c r="H95" i="98" s="1"/>
  <c r="G69" i="98"/>
  <c r="H69" i="98" s="1"/>
  <c r="N69" i="98"/>
  <c r="N70" i="98"/>
  <c r="P78" i="64"/>
  <c r="P64" i="99" s="1"/>
  <c r="P64" i="105"/>
  <c r="O64" i="105" s="1"/>
  <c r="AW139" i="100"/>
  <c r="T103" i="107"/>
  <c r="P64" i="106"/>
  <c r="T103" i="104"/>
  <c r="T136" i="64"/>
  <c r="S136" i="64" s="1"/>
  <c r="T103" i="105"/>
  <c r="R136" i="64"/>
  <c r="Q136" i="64" s="1"/>
  <c r="Q135" i="64" s="1"/>
  <c r="R64" i="107"/>
  <c r="Q64" i="107" s="1"/>
  <c r="R64" i="104"/>
  <c r="Q64" i="104" s="1"/>
  <c r="P64" i="107"/>
  <c r="O64" i="107" s="1"/>
  <c r="P64" i="104"/>
  <c r="AN9" i="104" s="1"/>
  <c r="I12" i="101"/>
  <c r="R64" i="103"/>
  <c r="AP9" i="103" s="1"/>
  <c r="S12" i="101"/>
  <c r="I136" i="64"/>
  <c r="J15" i="64"/>
  <c r="J212" i="64" s="1"/>
  <c r="P58" i="100"/>
  <c r="P93" i="64"/>
  <c r="P107" i="64" s="1"/>
  <c r="Q12" i="101"/>
  <c r="T64" i="104"/>
  <c r="S64" i="104" s="1"/>
  <c r="T78" i="64"/>
  <c r="T64" i="100" s="1"/>
  <c r="L14" i="64"/>
  <c r="K107" i="64"/>
  <c r="P59" i="100"/>
  <c r="P122" i="64"/>
  <c r="P136" i="64" s="1"/>
  <c r="O12" i="100"/>
  <c r="J107" i="64"/>
  <c r="G107" i="106"/>
  <c r="H107" i="106" s="1"/>
  <c r="N107" i="106"/>
  <c r="N70" i="106"/>
  <c r="G70" i="106"/>
  <c r="H70" i="106" s="1"/>
  <c r="G69" i="106"/>
  <c r="H69" i="106" s="1"/>
  <c r="N69" i="106"/>
  <c r="G69" i="105"/>
  <c r="H69" i="105" s="1"/>
  <c r="N69" i="105"/>
  <c r="N70" i="105"/>
  <c r="G70" i="105"/>
  <c r="H70" i="105" s="1"/>
  <c r="N70" i="104"/>
  <c r="G70" i="104"/>
  <c r="H70" i="104" s="1"/>
  <c r="G107" i="104"/>
  <c r="H107" i="104" s="1"/>
  <c r="N107" i="104"/>
  <c r="G69" i="104"/>
  <c r="H69" i="104" s="1"/>
  <c r="N69" i="104"/>
  <c r="K136" i="64"/>
  <c r="L15" i="64"/>
  <c r="T64" i="107"/>
  <c r="S64" i="107" s="1"/>
  <c r="T64" i="106"/>
  <c r="I10" i="101"/>
  <c r="L78" i="64"/>
  <c r="T64" i="105"/>
  <c r="S64" i="103"/>
  <c r="AR9" i="103"/>
  <c r="R64" i="105"/>
  <c r="J78" i="64"/>
  <c r="R78" i="64"/>
  <c r="P107" i="99"/>
  <c r="P105" i="99" s="1"/>
  <c r="U107" i="99"/>
  <c r="AN9" i="103"/>
  <c r="O64" i="103"/>
  <c r="S10" i="101"/>
  <c r="G68" i="98"/>
  <c r="H68" i="98" s="1"/>
  <c r="N68" i="98"/>
  <c r="BA121" i="98"/>
  <c r="AZ121" i="98" s="1"/>
  <c r="BI121" i="98"/>
  <c r="G67" i="98"/>
  <c r="H67" i="98" s="1"/>
  <c r="N67" i="98"/>
  <c r="BQ121" i="99"/>
  <c r="BJ121" i="99"/>
  <c r="G70" i="98"/>
  <c r="H70" i="98" s="1"/>
  <c r="M69" i="99"/>
  <c r="U69" i="99" s="1"/>
  <c r="M70" i="99"/>
  <c r="N70" i="99" s="1"/>
  <c r="N68" i="99"/>
  <c r="BJ130" i="101"/>
  <c r="AW137" i="100"/>
  <c r="AX131" i="100"/>
  <c r="AU139" i="101"/>
  <c r="AW139" i="101" s="1"/>
  <c r="BJ128" i="101"/>
  <c r="AP139" i="101"/>
  <c r="BJ144" i="101"/>
  <c r="AX138" i="100"/>
  <c r="AV139" i="101"/>
  <c r="AQ139" i="101"/>
  <c r="AR139" i="101"/>
  <c r="H123" i="100"/>
  <c r="AW146" i="100"/>
  <c r="AW131" i="100"/>
  <c r="AX149" i="100"/>
  <c r="BJ129" i="101"/>
  <c r="BJ136" i="101"/>
  <c r="AW148" i="100"/>
  <c r="BJ134" i="101"/>
  <c r="BJ132" i="101"/>
  <c r="AW135" i="100"/>
  <c r="AW136" i="100"/>
  <c r="AW130" i="100"/>
  <c r="AW133" i="100"/>
  <c r="AW142" i="100"/>
  <c r="AX147" i="100"/>
  <c r="AW144" i="100"/>
  <c r="AX136" i="100"/>
  <c r="AX144" i="100"/>
  <c r="BJ126" i="101"/>
  <c r="BJ133" i="101"/>
  <c r="AX127" i="100"/>
  <c r="AX145" i="100"/>
  <c r="AW129" i="100"/>
  <c r="AW141" i="100"/>
  <c r="AW123" i="99"/>
  <c r="AX132" i="100"/>
  <c r="AW134" i="100"/>
  <c r="AX123" i="99"/>
  <c r="AX130" i="100"/>
  <c r="BJ148" i="101"/>
  <c r="AX126" i="100"/>
  <c r="AX134" i="100"/>
  <c r="BJ138" i="101"/>
  <c r="BJ143" i="101"/>
  <c r="AW127" i="100"/>
  <c r="P45" i="64"/>
  <c r="O45" i="64" s="1"/>
  <c r="P56" i="106"/>
  <c r="R43" i="64"/>
  <c r="Q43" i="64" s="1"/>
  <c r="R56" i="104"/>
  <c r="R61" i="104" s="1"/>
  <c r="R15" i="104"/>
  <c r="N9" i="105"/>
  <c r="N13" i="105"/>
  <c r="R45" i="64"/>
  <c r="Q45" i="64" s="1"/>
  <c r="R15" i="106"/>
  <c r="R56" i="106"/>
  <c r="R61" i="106" s="1"/>
  <c r="T56" i="104"/>
  <c r="T61" i="104" s="1"/>
  <c r="T43" i="64"/>
  <c r="S43" i="64" s="1"/>
  <c r="T15" i="104"/>
  <c r="T44" i="64"/>
  <c r="S44" i="64" s="1"/>
  <c r="T15" i="105"/>
  <c r="T56" i="105"/>
  <c r="T61" i="105" s="1"/>
  <c r="R44" i="64"/>
  <c r="Q44" i="64" s="1"/>
  <c r="R56" i="105"/>
  <c r="R61" i="105" s="1"/>
  <c r="R15" i="105"/>
  <c r="N13" i="104"/>
  <c r="N9" i="104"/>
  <c r="F121" i="104"/>
  <c r="F120" i="104" s="1"/>
  <c r="H120" i="104"/>
  <c r="L13" i="106"/>
  <c r="L9" i="106"/>
  <c r="J43" i="64"/>
  <c r="I43" i="64" s="1"/>
  <c r="J56" i="104"/>
  <c r="L9" i="105"/>
  <c r="L13" i="105"/>
  <c r="T56" i="106"/>
  <c r="T61" i="106" s="1"/>
  <c r="T15" i="106"/>
  <c r="T45" i="64"/>
  <c r="S45" i="64" s="1"/>
  <c r="J45" i="64"/>
  <c r="I45" i="64" s="1"/>
  <c r="J56" i="106"/>
  <c r="J44" i="64"/>
  <c r="I44" i="64" s="1"/>
  <c r="J56" i="105"/>
  <c r="F121" i="106"/>
  <c r="F120" i="106" s="1"/>
  <c r="H120" i="106"/>
  <c r="P43" i="64"/>
  <c r="O43" i="64" s="1"/>
  <c r="P56" i="104"/>
  <c r="F121" i="105"/>
  <c r="F120" i="105" s="1"/>
  <c r="H120" i="105"/>
  <c r="H120" i="107"/>
  <c r="H9" i="107" s="1"/>
  <c r="F121" i="107"/>
  <c r="F120" i="107" s="1"/>
  <c r="F13" i="107" s="1"/>
  <c r="N9" i="106"/>
  <c r="N13" i="106"/>
  <c r="L13" i="104"/>
  <c r="L9" i="104"/>
  <c r="P44" i="64"/>
  <c r="O44" i="64" s="1"/>
  <c r="P56" i="105"/>
  <c r="AV133" i="101"/>
  <c r="AU133" i="101"/>
  <c r="AT133" i="101"/>
  <c r="AQ133" i="101"/>
  <c r="AP133" i="101"/>
  <c r="AR133" i="101"/>
  <c r="AS133" i="101"/>
  <c r="BL123" i="101"/>
  <c r="BL121" i="101" s="1"/>
  <c r="P12" i="101"/>
  <c r="P11" i="101"/>
  <c r="P58" i="101" s="1"/>
  <c r="AV132" i="101"/>
  <c r="AU132" i="101"/>
  <c r="AR132" i="101"/>
  <c r="AQ132" i="101"/>
  <c r="AP132" i="101"/>
  <c r="AT132" i="101"/>
  <c r="AS132" i="101"/>
  <c r="AV123" i="100"/>
  <c r="T122" i="100"/>
  <c r="AX129" i="100"/>
  <c r="AW140" i="100"/>
  <c r="R123" i="101"/>
  <c r="AR148" i="101"/>
  <c r="AV148" i="101"/>
  <c r="AS148" i="101"/>
  <c r="AU148" i="101"/>
  <c r="AP148" i="101"/>
  <c r="AT148" i="101"/>
  <c r="AQ148" i="101"/>
  <c r="BN123" i="101"/>
  <c r="BN121" i="101" s="1"/>
  <c r="AX142" i="100"/>
  <c r="AX135" i="100"/>
  <c r="AW132" i="100"/>
  <c r="AR141" i="101"/>
  <c r="AQ141" i="101"/>
  <c r="AP141" i="101"/>
  <c r="AU141" i="101"/>
  <c r="AV141" i="101"/>
  <c r="AT141" i="101"/>
  <c r="AS141" i="101"/>
  <c r="AX137" i="100"/>
  <c r="AW149" i="100"/>
  <c r="AV144" i="101"/>
  <c r="AU144" i="101"/>
  <c r="AR144" i="101"/>
  <c r="AS144" i="101"/>
  <c r="AQ144" i="101"/>
  <c r="AP144" i="101"/>
  <c r="AT144" i="101"/>
  <c r="AW145" i="100"/>
  <c r="AW147" i="100"/>
  <c r="AT127" i="101"/>
  <c r="AS127" i="101"/>
  <c r="AR127" i="101"/>
  <c r="AV127" i="101"/>
  <c r="AP127" i="101"/>
  <c r="AQ127" i="101"/>
  <c r="AU127" i="101"/>
  <c r="BJ123" i="100"/>
  <c r="BJ121" i="100" s="1"/>
  <c r="AQ134" i="101"/>
  <c r="AT134" i="101"/>
  <c r="AS134" i="101"/>
  <c r="AR134" i="101"/>
  <c r="AP134" i="101"/>
  <c r="AV134" i="101"/>
  <c r="AU134" i="101"/>
  <c r="AQ130" i="101"/>
  <c r="AP130" i="101"/>
  <c r="AT130" i="101"/>
  <c r="AU130" i="101"/>
  <c r="AS130" i="101"/>
  <c r="AR130" i="101"/>
  <c r="AV130" i="101"/>
  <c r="AW125" i="100"/>
  <c r="N122" i="100"/>
  <c r="AS123" i="100"/>
  <c r="T123" i="101"/>
  <c r="AP143" i="101"/>
  <c r="AV143" i="101"/>
  <c r="AS143" i="101"/>
  <c r="AT143" i="101"/>
  <c r="AR143" i="101"/>
  <c r="AQ143" i="101"/>
  <c r="AU143" i="101"/>
  <c r="BJ147" i="101"/>
  <c r="AS128" i="101"/>
  <c r="AR128" i="101"/>
  <c r="AQ128" i="101"/>
  <c r="AV128" i="101"/>
  <c r="AU128" i="101"/>
  <c r="AT128" i="101"/>
  <c r="AP128" i="101"/>
  <c r="R122" i="100"/>
  <c r="AU123" i="100"/>
  <c r="P123" i="101"/>
  <c r="J123" i="101"/>
  <c r="AR129" i="101"/>
  <c r="AQ129" i="101"/>
  <c r="AP129" i="101"/>
  <c r="AU129" i="101"/>
  <c r="AV129" i="101"/>
  <c r="AT129" i="101"/>
  <c r="AS129" i="101"/>
  <c r="L122" i="100"/>
  <c r="AR123" i="100"/>
  <c r="BK123" i="101"/>
  <c r="BK121" i="101" s="1"/>
  <c r="AS147" i="101"/>
  <c r="AR147" i="101"/>
  <c r="AQ147" i="101"/>
  <c r="AP147" i="101"/>
  <c r="AV147" i="101"/>
  <c r="AU147" i="101"/>
  <c r="AT147" i="101"/>
  <c r="AV145" i="101"/>
  <c r="AU145" i="101"/>
  <c r="AT145" i="101"/>
  <c r="AQ145" i="101"/>
  <c r="AR145" i="101"/>
  <c r="AP145" i="101"/>
  <c r="AS145" i="101"/>
  <c r="H122" i="100"/>
  <c r="AP123" i="100"/>
  <c r="AS140" i="101"/>
  <c r="AR140" i="101"/>
  <c r="AQ140" i="101"/>
  <c r="AV140" i="101"/>
  <c r="AU140" i="101"/>
  <c r="AT140" i="101"/>
  <c r="AP140" i="101"/>
  <c r="P13" i="100"/>
  <c r="N123" i="101"/>
  <c r="AU126" i="101"/>
  <c r="AS126" i="101"/>
  <c r="AP126" i="101"/>
  <c r="AT126" i="101"/>
  <c r="AV126" i="101"/>
  <c r="AR126" i="101"/>
  <c r="AQ126" i="101"/>
  <c r="R30" i="64"/>
  <c r="R56" i="98"/>
  <c r="R61" i="98" s="1"/>
  <c r="R15" i="98"/>
  <c r="AQ142" i="101"/>
  <c r="AP142" i="101"/>
  <c r="AT142" i="101"/>
  <c r="AV142" i="101"/>
  <c r="AU142" i="101"/>
  <c r="AS142" i="101"/>
  <c r="AR142" i="101"/>
  <c r="BM123" i="101"/>
  <c r="BM121" i="101" s="1"/>
  <c r="AV137" i="101"/>
  <c r="AU137" i="101"/>
  <c r="AQ137" i="101"/>
  <c r="AS137" i="101"/>
  <c r="AR137" i="101"/>
  <c r="AP137" i="101"/>
  <c r="AT137" i="101"/>
  <c r="AQ149" i="101"/>
  <c r="AU149" i="101"/>
  <c r="AT149" i="101"/>
  <c r="AS149" i="101"/>
  <c r="AR149" i="101"/>
  <c r="AP149" i="101"/>
  <c r="AV149" i="101"/>
  <c r="AX128" i="100"/>
  <c r="BJ137" i="101"/>
  <c r="AX143" i="100"/>
  <c r="AW128" i="100"/>
  <c r="AW138" i="100"/>
  <c r="AX148" i="100"/>
  <c r="AU138" i="101"/>
  <c r="AT138" i="101"/>
  <c r="AS138" i="101"/>
  <c r="AP138" i="101"/>
  <c r="AV138" i="101"/>
  <c r="AR138" i="101"/>
  <c r="AQ138" i="101"/>
  <c r="BJ141" i="101"/>
  <c r="AX133" i="100"/>
  <c r="AX141" i="100"/>
  <c r="AX125" i="100"/>
  <c r="P122" i="100"/>
  <c r="AT123" i="100"/>
  <c r="AV125" i="101"/>
  <c r="AT125" i="101"/>
  <c r="AQ125" i="101"/>
  <c r="AS125" i="101"/>
  <c r="AU125" i="101"/>
  <c r="AR125" i="101"/>
  <c r="AP125" i="101"/>
  <c r="H131" i="101"/>
  <c r="BJ131" i="101"/>
  <c r="BO123" i="101"/>
  <c r="BO121" i="101" s="1"/>
  <c r="BJ146" i="101"/>
  <c r="AW126" i="100"/>
  <c r="AT146" i="101"/>
  <c r="AV146" i="101"/>
  <c r="AU146" i="101"/>
  <c r="AQ146" i="101"/>
  <c r="AP146" i="101"/>
  <c r="AS146" i="101"/>
  <c r="AR146" i="101"/>
  <c r="AP131" i="101"/>
  <c r="AV131" i="101"/>
  <c r="AS131" i="101"/>
  <c r="AR131" i="101"/>
  <c r="AQ131" i="101"/>
  <c r="AT131" i="101"/>
  <c r="AU131" i="101"/>
  <c r="BJ125" i="101"/>
  <c r="L123" i="101"/>
  <c r="H142" i="101"/>
  <c r="BJ142" i="101"/>
  <c r="AW143" i="100"/>
  <c r="BJ127" i="101"/>
  <c r="J13" i="100"/>
  <c r="BJ149" i="101"/>
  <c r="BJ145" i="101"/>
  <c r="BJ140" i="101"/>
  <c r="AQ123" i="100"/>
  <c r="J122" i="100"/>
  <c r="BD121" i="100"/>
  <c r="BF115" i="100" s="1"/>
  <c r="M67" i="100" s="1"/>
  <c r="AV136" i="101"/>
  <c r="AR136" i="101"/>
  <c r="AQ136" i="101"/>
  <c r="AP136" i="101"/>
  <c r="AU136" i="101"/>
  <c r="AT136" i="101"/>
  <c r="AS136" i="101"/>
  <c r="AX140" i="100"/>
  <c r="BP123" i="101"/>
  <c r="BP121" i="101" s="1"/>
  <c r="AX146" i="100"/>
  <c r="AP135" i="101"/>
  <c r="AS135" i="101"/>
  <c r="AT135" i="101"/>
  <c r="AR135" i="101"/>
  <c r="AQ135" i="101"/>
  <c r="AV135" i="101"/>
  <c r="AU135" i="101"/>
  <c r="F122" i="99"/>
  <c r="N13" i="107"/>
  <c r="N9" i="107"/>
  <c r="R46" i="64"/>
  <c r="Q46" i="64" s="1"/>
  <c r="R15" i="107"/>
  <c r="R56" i="107"/>
  <c r="P46" i="64"/>
  <c r="O46" i="64" s="1"/>
  <c r="P56" i="107"/>
  <c r="T56" i="107"/>
  <c r="T61" i="107" s="1"/>
  <c r="T15" i="107"/>
  <c r="T46" i="64"/>
  <c r="S46" i="64" s="1"/>
  <c r="L9" i="107"/>
  <c r="L13" i="107"/>
  <c r="J46" i="64"/>
  <c r="I46" i="64" s="1"/>
  <c r="J56" i="107"/>
  <c r="J56" i="98" l="1"/>
  <c r="J30" i="64"/>
  <c r="AJ10" i="105"/>
  <c r="J90" i="64"/>
  <c r="I90" i="64"/>
  <c r="P90" i="64"/>
  <c r="O90" i="64"/>
  <c r="T90" i="64"/>
  <c r="S90" i="64"/>
  <c r="L90" i="64"/>
  <c r="AJ10" i="106"/>
  <c r="AJ10" i="107"/>
  <c r="AJ10" i="103"/>
  <c r="J64" i="100"/>
  <c r="J64" i="99"/>
  <c r="J64" i="101"/>
  <c r="I103" i="99"/>
  <c r="I103" i="101"/>
  <c r="I103" i="100"/>
  <c r="L64" i="99"/>
  <c r="L64" i="101"/>
  <c r="L64" i="100"/>
  <c r="AJ9" i="107"/>
  <c r="AJ9" i="103"/>
  <c r="K103" i="101"/>
  <c r="K103" i="100"/>
  <c r="K103" i="99"/>
  <c r="J89" i="101"/>
  <c r="J89" i="100"/>
  <c r="J89" i="99"/>
  <c r="AH10" i="103"/>
  <c r="K89" i="100"/>
  <c r="K89" i="99"/>
  <c r="K89" i="101"/>
  <c r="BD121" i="101"/>
  <c r="BO115" i="101"/>
  <c r="K2" i="101" s="1"/>
  <c r="M68" i="101" s="1"/>
  <c r="K78" i="64"/>
  <c r="AX139" i="101"/>
  <c r="U70" i="99"/>
  <c r="BE121" i="101"/>
  <c r="BB121" i="101"/>
  <c r="BC121" i="101"/>
  <c r="N66" i="107"/>
  <c r="N10" i="107" s="1"/>
  <c r="M10" i="107" s="1"/>
  <c r="H105" i="106"/>
  <c r="H12" i="106" s="1"/>
  <c r="G12" i="106" s="1"/>
  <c r="H91" i="105"/>
  <c r="H11" i="105" s="1"/>
  <c r="N91" i="104"/>
  <c r="N11" i="104" s="1"/>
  <c r="N58" i="104" s="1"/>
  <c r="N101" i="64" s="1"/>
  <c r="BG121" i="101"/>
  <c r="BF121" i="101"/>
  <c r="H66" i="107"/>
  <c r="H10" i="107" s="1"/>
  <c r="G10" i="107" s="1"/>
  <c r="H91" i="107"/>
  <c r="H11" i="107" s="1"/>
  <c r="N105" i="107"/>
  <c r="N12" i="107" s="1"/>
  <c r="N91" i="107"/>
  <c r="N11" i="107" s="1"/>
  <c r="H105" i="107"/>
  <c r="H12" i="107" s="1"/>
  <c r="N91" i="106"/>
  <c r="N11" i="106" s="1"/>
  <c r="N105" i="106"/>
  <c r="N12" i="106" s="1"/>
  <c r="N59" i="106" s="1"/>
  <c r="N132" i="64" s="1"/>
  <c r="H91" i="106"/>
  <c r="H11" i="106" s="1"/>
  <c r="H105" i="104"/>
  <c r="H12" i="104" s="1"/>
  <c r="G12" i="104" s="1"/>
  <c r="N105" i="104"/>
  <c r="N12" i="104" s="1"/>
  <c r="N59" i="104" s="1"/>
  <c r="N130" i="64" s="1"/>
  <c r="H91" i="104"/>
  <c r="H11" i="104" s="1"/>
  <c r="N91" i="105"/>
  <c r="N11" i="105" s="1"/>
  <c r="H105" i="105"/>
  <c r="H12" i="105" s="1"/>
  <c r="N105" i="105"/>
  <c r="N12" i="105" s="1"/>
  <c r="BA121" i="100"/>
  <c r="AZ121" i="100" s="1"/>
  <c r="N9" i="98"/>
  <c r="N56" i="98" s="1"/>
  <c r="N30" i="64" s="1"/>
  <c r="P56" i="98"/>
  <c r="I49" i="64"/>
  <c r="BA123" i="101"/>
  <c r="T56" i="98"/>
  <c r="T61" i="98" s="1"/>
  <c r="T15" i="98"/>
  <c r="L13" i="98"/>
  <c r="F121" i="98"/>
  <c r="F120" i="98" s="1"/>
  <c r="N91" i="98"/>
  <c r="N11" i="98" s="1"/>
  <c r="M11" i="98" s="1"/>
  <c r="N98" i="99"/>
  <c r="G98" i="99"/>
  <c r="H98" i="99" s="1"/>
  <c r="G97" i="99"/>
  <c r="H97" i="99" s="1"/>
  <c r="N97" i="99"/>
  <c r="N73" i="99"/>
  <c r="G73" i="99"/>
  <c r="H73" i="99" s="1"/>
  <c r="N113" i="99"/>
  <c r="G113" i="99"/>
  <c r="H113" i="99" s="1"/>
  <c r="G94" i="99"/>
  <c r="H94" i="99" s="1"/>
  <c r="N94" i="99"/>
  <c r="G93" i="99"/>
  <c r="H93" i="99" s="1"/>
  <c r="N93" i="99"/>
  <c r="G109" i="99"/>
  <c r="H109" i="99" s="1"/>
  <c r="N109" i="99"/>
  <c r="G111" i="99"/>
  <c r="H111" i="99" s="1"/>
  <c r="N111" i="99"/>
  <c r="N78" i="99"/>
  <c r="G78" i="99"/>
  <c r="H78" i="99" s="1"/>
  <c r="H91" i="98"/>
  <c r="H11" i="98" s="1"/>
  <c r="N83" i="99"/>
  <c r="G83" i="99"/>
  <c r="H83" i="99" s="1"/>
  <c r="N110" i="99"/>
  <c r="G110" i="99"/>
  <c r="H110" i="99" s="1"/>
  <c r="N114" i="99"/>
  <c r="G114" i="99"/>
  <c r="H114" i="99" s="1"/>
  <c r="G96" i="99"/>
  <c r="H96" i="99" s="1"/>
  <c r="N96" i="99"/>
  <c r="N80" i="99"/>
  <c r="G80" i="99"/>
  <c r="H80" i="99" s="1"/>
  <c r="G95" i="99"/>
  <c r="H95" i="99" s="1"/>
  <c r="N95" i="99"/>
  <c r="H105" i="98"/>
  <c r="H12" i="98" s="1"/>
  <c r="N82" i="99"/>
  <c r="G82" i="99"/>
  <c r="H82" i="99" s="1"/>
  <c r="N112" i="99"/>
  <c r="G112" i="99"/>
  <c r="H112" i="99" s="1"/>
  <c r="N75" i="99"/>
  <c r="G75" i="99"/>
  <c r="H75" i="99" s="1"/>
  <c r="N77" i="99"/>
  <c r="G77" i="99"/>
  <c r="H77" i="99" s="1"/>
  <c r="N100" i="99"/>
  <c r="G100" i="99"/>
  <c r="H100" i="99" s="1"/>
  <c r="N86" i="99"/>
  <c r="G86" i="99"/>
  <c r="H86" i="99" s="1"/>
  <c r="N74" i="99"/>
  <c r="G74" i="99"/>
  <c r="H74" i="99" s="1"/>
  <c r="G107" i="100"/>
  <c r="H107" i="100" s="1"/>
  <c r="M71" i="100"/>
  <c r="U71" i="100" s="1"/>
  <c r="M111" i="100"/>
  <c r="U111" i="100" s="1"/>
  <c r="M113" i="100"/>
  <c r="U113" i="100" s="1"/>
  <c r="M82" i="100"/>
  <c r="U82" i="100" s="1"/>
  <c r="M114" i="100"/>
  <c r="U114" i="100" s="1"/>
  <c r="M75" i="100"/>
  <c r="U75" i="100" s="1"/>
  <c r="M84" i="100"/>
  <c r="U84" i="100" s="1"/>
  <c r="M83" i="100"/>
  <c r="U83" i="100" s="1"/>
  <c r="M79" i="100"/>
  <c r="U79" i="100" s="1"/>
  <c r="M72" i="100"/>
  <c r="U72" i="100" s="1"/>
  <c r="M110" i="100"/>
  <c r="U110" i="100" s="1"/>
  <c r="M77" i="100"/>
  <c r="U77" i="100" s="1"/>
  <c r="M108" i="100"/>
  <c r="U108" i="100" s="1"/>
  <c r="M78" i="100"/>
  <c r="U78" i="100" s="1"/>
  <c r="M86" i="100"/>
  <c r="U86" i="100" s="1"/>
  <c r="M74" i="100"/>
  <c r="U74" i="100" s="1"/>
  <c r="M85" i="100"/>
  <c r="U85" i="100" s="1"/>
  <c r="M81" i="100"/>
  <c r="U81" i="100" s="1"/>
  <c r="M109" i="100"/>
  <c r="U109" i="100" s="1"/>
  <c r="M76" i="100"/>
  <c r="U76" i="100" s="1"/>
  <c r="M73" i="100"/>
  <c r="U73" i="100" s="1"/>
  <c r="M80" i="100"/>
  <c r="U80" i="100" s="1"/>
  <c r="M112" i="100"/>
  <c r="U112" i="100" s="1"/>
  <c r="N85" i="99"/>
  <c r="G85" i="99"/>
  <c r="H85" i="99" s="1"/>
  <c r="N79" i="99"/>
  <c r="G79" i="99"/>
  <c r="H79" i="99" s="1"/>
  <c r="N72" i="99"/>
  <c r="G72" i="99"/>
  <c r="H72" i="99" s="1"/>
  <c r="G99" i="99"/>
  <c r="H99" i="99" s="1"/>
  <c r="N99" i="99"/>
  <c r="N105" i="98"/>
  <c r="N12" i="98" s="1"/>
  <c r="N108" i="99"/>
  <c r="G108" i="99"/>
  <c r="H108" i="99" s="1"/>
  <c r="N84" i="99"/>
  <c r="G84" i="99"/>
  <c r="H84" i="99" s="1"/>
  <c r="N76" i="99"/>
  <c r="G76" i="99"/>
  <c r="H76" i="99" s="1"/>
  <c r="N81" i="99"/>
  <c r="G81" i="99"/>
  <c r="H81" i="99" s="1"/>
  <c r="N71" i="99"/>
  <c r="G71" i="99"/>
  <c r="H71" i="99" s="1"/>
  <c r="P64" i="101"/>
  <c r="H66" i="98"/>
  <c r="H10" i="98" s="1"/>
  <c r="P64" i="100"/>
  <c r="N66" i="98"/>
  <c r="N10" i="98" s="1"/>
  <c r="O78" i="64"/>
  <c r="O77" i="64" s="1"/>
  <c r="P13" i="64"/>
  <c r="P211" i="64" s="1"/>
  <c r="AN9" i="106"/>
  <c r="T64" i="101"/>
  <c r="O64" i="106"/>
  <c r="R15" i="64"/>
  <c r="R212" i="64" s="1"/>
  <c r="AP9" i="105"/>
  <c r="Q15" i="64"/>
  <c r="T15" i="64"/>
  <c r="T212" i="64" s="1"/>
  <c r="AP9" i="104"/>
  <c r="AP9" i="107"/>
  <c r="T64" i="99"/>
  <c r="AR9" i="104"/>
  <c r="O64" i="104"/>
  <c r="AN9" i="105"/>
  <c r="BI121" i="100"/>
  <c r="AN9" i="107"/>
  <c r="Q64" i="103"/>
  <c r="O136" i="64"/>
  <c r="O135" i="64" s="1"/>
  <c r="P15" i="64"/>
  <c r="P212" i="64" s="1"/>
  <c r="S78" i="64"/>
  <c r="S64" i="101" s="1"/>
  <c r="T13" i="64"/>
  <c r="T211" i="64" s="1"/>
  <c r="P14" i="64"/>
  <c r="P209" i="64" s="1"/>
  <c r="O107" i="64"/>
  <c r="P59" i="101"/>
  <c r="O12" i="101"/>
  <c r="P103" i="105"/>
  <c r="P103" i="103"/>
  <c r="O103" i="103" s="1"/>
  <c r="P103" i="106"/>
  <c r="P103" i="107"/>
  <c r="P103" i="104"/>
  <c r="J14" i="64"/>
  <c r="J209" i="64" s="1"/>
  <c r="I107" i="64"/>
  <c r="AH10" i="107"/>
  <c r="K106" i="64"/>
  <c r="K14" i="64"/>
  <c r="P89" i="107"/>
  <c r="P89" i="103"/>
  <c r="P89" i="106"/>
  <c r="P89" i="104"/>
  <c r="P89" i="105"/>
  <c r="I15" i="64"/>
  <c r="H66" i="106"/>
  <c r="H10" i="106" s="1"/>
  <c r="G10" i="106" s="1"/>
  <c r="N66" i="105"/>
  <c r="N10" i="105" s="1"/>
  <c r="N57" i="105" s="1"/>
  <c r="N73" i="64" s="1"/>
  <c r="N66" i="104"/>
  <c r="N10" i="104" s="1"/>
  <c r="M10" i="104" s="1"/>
  <c r="N66" i="106"/>
  <c r="N10" i="106" s="1"/>
  <c r="N57" i="106" s="1"/>
  <c r="N74" i="64" s="1"/>
  <c r="H66" i="105"/>
  <c r="H10" i="105" s="1"/>
  <c r="G10" i="105" s="1"/>
  <c r="H66" i="104"/>
  <c r="H10" i="104" s="1"/>
  <c r="G10" i="104" s="1"/>
  <c r="H13" i="107"/>
  <c r="G13" i="107" s="1"/>
  <c r="K135" i="64"/>
  <c r="K15" i="64"/>
  <c r="L13" i="64"/>
  <c r="AR9" i="106"/>
  <c r="AR9" i="105"/>
  <c r="S64" i="105"/>
  <c r="S64" i="106"/>
  <c r="AR9" i="107"/>
  <c r="Q64" i="105"/>
  <c r="AP9" i="106"/>
  <c r="Q78" i="64"/>
  <c r="R13" i="64"/>
  <c r="R211" i="64" s="1"/>
  <c r="R64" i="99"/>
  <c r="R64" i="100"/>
  <c r="R64" i="101"/>
  <c r="AH9" i="103"/>
  <c r="I78" i="64"/>
  <c r="J13" i="64"/>
  <c r="J211" i="64" s="1"/>
  <c r="G69" i="99"/>
  <c r="H69" i="99" s="1"/>
  <c r="N69" i="99"/>
  <c r="N107" i="99"/>
  <c r="G107" i="99"/>
  <c r="H107" i="99" s="1"/>
  <c r="M69" i="100"/>
  <c r="U69" i="100" s="1"/>
  <c r="M70" i="100"/>
  <c r="U70" i="100" s="1"/>
  <c r="N68" i="100"/>
  <c r="BA121" i="99"/>
  <c r="AZ121" i="99" s="1"/>
  <c r="BI121" i="99"/>
  <c r="G68" i="99"/>
  <c r="H68" i="99" s="1"/>
  <c r="N67" i="99"/>
  <c r="G67" i="99"/>
  <c r="H67" i="99" s="1"/>
  <c r="G70" i="99"/>
  <c r="H70" i="99" s="1"/>
  <c r="AW146" i="101"/>
  <c r="AX141" i="101"/>
  <c r="AW126" i="101"/>
  <c r="AW130" i="101"/>
  <c r="AW133" i="101"/>
  <c r="AW144" i="101"/>
  <c r="AW132" i="101"/>
  <c r="AW145" i="101"/>
  <c r="AW137" i="101"/>
  <c r="AX133" i="101"/>
  <c r="AW149" i="101"/>
  <c r="AW143" i="101"/>
  <c r="AX131" i="101"/>
  <c r="AW140" i="101"/>
  <c r="H123" i="101"/>
  <c r="AX137" i="101"/>
  <c r="AX132" i="101"/>
  <c r="AX140" i="101"/>
  <c r="AX147" i="101"/>
  <c r="F14" i="107"/>
  <c r="O13" i="107"/>
  <c r="I13" i="107"/>
  <c r="N56" i="106"/>
  <c r="H9" i="106"/>
  <c r="H13" i="106"/>
  <c r="L45" i="64"/>
  <c r="K45" i="64" s="1"/>
  <c r="N56" i="105"/>
  <c r="H9" i="104"/>
  <c r="H13" i="104"/>
  <c r="S15" i="64"/>
  <c r="S135" i="64"/>
  <c r="F9" i="107"/>
  <c r="Q9" i="107" s="1"/>
  <c r="H13" i="105"/>
  <c r="H9" i="105"/>
  <c r="F13" i="104"/>
  <c r="F9" i="104"/>
  <c r="F9" i="105"/>
  <c r="F13" i="105"/>
  <c r="L44" i="64"/>
  <c r="K44" i="64" s="1"/>
  <c r="N56" i="104"/>
  <c r="F13" i="106"/>
  <c r="F9" i="106"/>
  <c r="L43" i="64"/>
  <c r="K43" i="64" s="1"/>
  <c r="AV123" i="101"/>
  <c r="T122" i="101"/>
  <c r="AX145" i="101"/>
  <c r="AW129" i="101"/>
  <c r="AX143" i="101"/>
  <c r="AW123" i="100"/>
  <c r="AW142" i="101"/>
  <c r="F122" i="100"/>
  <c r="AW147" i="101"/>
  <c r="AX129" i="101"/>
  <c r="AX128" i="101"/>
  <c r="AW148" i="101"/>
  <c r="H9" i="98"/>
  <c r="H13" i="98"/>
  <c r="AW135" i="101"/>
  <c r="R122" i="101"/>
  <c r="AU123" i="101"/>
  <c r="AW134" i="101"/>
  <c r="AX144" i="101"/>
  <c r="AP123" i="101"/>
  <c r="H122" i="101"/>
  <c r="AW136" i="101"/>
  <c r="AS123" i="101"/>
  <c r="N122" i="101"/>
  <c r="AW125" i="101"/>
  <c r="AW138" i="101"/>
  <c r="AX126" i="101"/>
  <c r="P13" i="101"/>
  <c r="AX130" i="101"/>
  <c r="AX134" i="101"/>
  <c r="AW127" i="101"/>
  <c r="AX125" i="101"/>
  <c r="P122" i="101"/>
  <c r="AT123" i="101"/>
  <c r="J13" i="101"/>
  <c r="AX135" i="101"/>
  <c r="AW131" i="101"/>
  <c r="L122" i="101"/>
  <c r="AR123" i="101"/>
  <c r="AX149" i="101"/>
  <c r="AX146" i="101"/>
  <c r="AX142" i="101"/>
  <c r="N121" i="99"/>
  <c r="N120" i="99" s="1"/>
  <c r="P121" i="99"/>
  <c r="P120" i="99" s="1"/>
  <c r="P9" i="99" s="1"/>
  <c r="H121" i="99"/>
  <c r="L121" i="99"/>
  <c r="L120" i="99" s="1"/>
  <c r="J121" i="99"/>
  <c r="J120" i="99" s="1"/>
  <c r="J9" i="99" s="1"/>
  <c r="R121" i="99"/>
  <c r="R120" i="99" s="1"/>
  <c r="R9" i="99" s="1"/>
  <c r="T121" i="99"/>
  <c r="T120" i="99" s="1"/>
  <c r="T9" i="99" s="1"/>
  <c r="AX136" i="101"/>
  <c r="BJ123" i="101"/>
  <c r="BJ121" i="101" s="1"/>
  <c r="AQ123" i="101"/>
  <c r="J122" i="101"/>
  <c r="AX123" i="100"/>
  <c r="AX138" i="101"/>
  <c r="AW128" i="101"/>
  <c r="AX127" i="101"/>
  <c r="AW141" i="101"/>
  <c r="AX148" i="101"/>
  <c r="M13" i="107"/>
  <c r="K13" i="107"/>
  <c r="L46" i="64"/>
  <c r="K46" i="64" s="1"/>
  <c r="N56" i="107"/>
  <c r="H56" i="107" s="1"/>
  <c r="M30" i="64" l="1"/>
  <c r="AJ9" i="105"/>
  <c r="AH10" i="105"/>
  <c r="AH9" i="106"/>
  <c r="AH10" i="106"/>
  <c r="AJ9" i="106"/>
  <c r="AH9" i="107"/>
  <c r="AH9" i="104"/>
  <c r="AH9" i="105"/>
  <c r="AH10" i="104"/>
  <c r="AJ9" i="104"/>
  <c r="I12" i="64"/>
  <c r="I118" i="100"/>
  <c r="I118" i="99"/>
  <c r="I118" i="101"/>
  <c r="I64" i="101"/>
  <c r="I64" i="100"/>
  <c r="I64" i="99"/>
  <c r="I89" i="99"/>
  <c r="I89" i="101"/>
  <c r="I89" i="100"/>
  <c r="K64" i="99"/>
  <c r="K64" i="101"/>
  <c r="K64" i="100"/>
  <c r="BF115" i="101"/>
  <c r="M67" i="101" s="1"/>
  <c r="K77" i="64"/>
  <c r="M11" i="104"/>
  <c r="G11" i="104" s="1"/>
  <c r="U11" i="104" s="1"/>
  <c r="U10" i="104"/>
  <c r="U10" i="107"/>
  <c r="K13" i="64"/>
  <c r="U85" i="105"/>
  <c r="U85" i="106"/>
  <c r="U85" i="107"/>
  <c r="U86" i="105"/>
  <c r="U86" i="104"/>
  <c r="U86" i="107"/>
  <c r="U86" i="106"/>
  <c r="U85" i="104"/>
  <c r="U107" i="100"/>
  <c r="N57" i="107"/>
  <c r="N75" i="64" s="1"/>
  <c r="H58" i="104"/>
  <c r="H101" i="64" s="1"/>
  <c r="F101" i="64" s="1"/>
  <c r="G12" i="107"/>
  <c r="N58" i="107"/>
  <c r="N104" i="64" s="1"/>
  <c r="M11" i="107"/>
  <c r="G11" i="107" s="1"/>
  <c r="U11" i="107" s="1"/>
  <c r="N59" i="107"/>
  <c r="N133" i="64" s="1"/>
  <c r="M12" i="107"/>
  <c r="M12" i="106"/>
  <c r="U12" i="106" s="1"/>
  <c r="N58" i="106"/>
  <c r="N103" i="64" s="1"/>
  <c r="M11" i="106"/>
  <c r="G11" i="106" s="1"/>
  <c r="U11" i="106" s="1"/>
  <c r="M12" i="104"/>
  <c r="U12" i="104" s="1"/>
  <c r="G12" i="105"/>
  <c r="N58" i="105"/>
  <c r="M11" i="105"/>
  <c r="G11" i="105" s="1"/>
  <c r="U11" i="105" s="1"/>
  <c r="N59" i="105"/>
  <c r="N131" i="64" s="1"/>
  <c r="M12" i="105"/>
  <c r="N58" i="98"/>
  <c r="N88" i="64" s="1"/>
  <c r="BA121" i="101"/>
  <c r="AZ121" i="101" s="1"/>
  <c r="F9" i="98"/>
  <c r="N107" i="100"/>
  <c r="H91" i="99"/>
  <c r="H11" i="99" s="1"/>
  <c r="G11" i="99" s="1"/>
  <c r="N108" i="100"/>
  <c r="G108" i="100"/>
  <c r="H108" i="100" s="1"/>
  <c r="N114" i="100"/>
  <c r="G114" i="100"/>
  <c r="H114" i="100" s="1"/>
  <c r="G11" i="98"/>
  <c r="U11" i="98" s="1"/>
  <c r="N76" i="100"/>
  <c r="G76" i="100"/>
  <c r="H76" i="100" s="1"/>
  <c r="N77" i="100"/>
  <c r="G77" i="100"/>
  <c r="H77" i="100" s="1"/>
  <c r="N82" i="100"/>
  <c r="G82" i="100"/>
  <c r="H82" i="100" s="1"/>
  <c r="G12" i="98"/>
  <c r="G93" i="100"/>
  <c r="H93" i="100" s="1"/>
  <c r="N93" i="100"/>
  <c r="N109" i="100"/>
  <c r="G109" i="100"/>
  <c r="H109" i="100" s="1"/>
  <c r="N110" i="100"/>
  <c r="G110" i="100"/>
  <c r="H110" i="100" s="1"/>
  <c r="N113" i="100"/>
  <c r="G113" i="100"/>
  <c r="H113" i="100" s="1"/>
  <c r="M71" i="101"/>
  <c r="U71" i="101" s="1"/>
  <c r="M77" i="101"/>
  <c r="U77" i="101" s="1"/>
  <c r="M113" i="101"/>
  <c r="U113" i="101" s="1"/>
  <c r="M111" i="101"/>
  <c r="U111" i="101" s="1"/>
  <c r="M73" i="101"/>
  <c r="U73" i="101" s="1"/>
  <c r="M72" i="101"/>
  <c r="U72" i="101" s="1"/>
  <c r="M112" i="101"/>
  <c r="U112" i="101" s="1"/>
  <c r="M82" i="101"/>
  <c r="U82" i="101" s="1"/>
  <c r="M74" i="101"/>
  <c r="U74" i="101" s="1"/>
  <c r="M83" i="101"/>
  <c r="U83" i="101" s="1"/>
  <c r="M84" i="101"/>
  <c r="U84" i="101" s="1"/>
  <c r="M85" i="101"/>
  <c r="U85" i="101" s="1"/>
  <c r="M76" i="101"/>
  <c r="U76" i="101" s="1"/>
  <c r="M109" i="101"/>
  <c r="U109" i="101" s="1"/>
  <c r="M86" i="101"/>
  <c r="U86" i="101" s="1"/>
  <c r="M80" i="101"/>
  <c r="U80" i="101" s="1"/>
  <c r="M108" i="101"/>
  <c r="U108" i="101" s="1"/>
  <c r="M114" i="101"/>
  <c r="U114" i="101" s="1"/>
  <c r="M79" i="101"/>
  <c r="U79" i="101" s="1"/>
  <c r="M81" i="101"/>
  <c r="U81" i="101" s="1"/>
  <c r="M110" i="101"/>
  <c r="U110" i="101" s="1"/>
  <c r="M78" i="101"/>
  <c r="U78" i="101" s="1"/>
  <c r="M75" i="101"/>
  <c r="U75" i="101" s="1"/>
  <c r="N73" i="100"/>
  <c r="G73" i="100"/>
  <c r="H73" i="100" s="1"/>
  <c r="N79" i="100"/>
  <c r="G79" i="100"/>
  <c r="H79" i="100" s="1"/>
  <c r="N71" i="100"/>
  <c r="G71" i="100"/>
  <c r="H71" i="100" s="1"/>
  <c r="H105" i="99"/>
  <c r="H12" i="99" s="1"/>
  <c r="G12" i="99" s="1"/>
  <c r="N74" i="100"/>
  <c r="G74" i="100"/>
  <c r="H74" i="100" s="1"/>
  <c r="N83" i="100"/>
  <c r="G83" i="100"/>
  <c r="H83" i="100" s="1"/>
  <c r="N100" i="100"/>
  <c r="G100" i="100"/>
  <c r="H100" i="100" s="1"/>
  <c r="N85" i="100"/>
  <c r="G85" i="100"/>
  <c r="H85" i="100" s="1"/>
  <c r="N105" i="99"/>
  <c r="N12" i="99" s="1"/>
  <c r="M12" i="99" s="1"/>
  <c r="N112" i="100"/>
  <c r="G112" i="100"/>
  <c r="H112" i="100" s="1"/>
  <c r="N86" i="100"/>
  <c r="G86" i="100"/>
  <c r="H86" i="100" s="1"/>
  <c r="N84" i="100"/>
  <c r="G84" i="100"/>
  <c r="H84" i="100" s="1"/>
  <c r="N81" i="100"/>
  <c r="G81" i="100"/>
  <c r="H81" i="100" s="1"/>
  <c r="N72" i="100"/>
  <c r="G72" i="100"/>
  <c r="H72" i="100" s="1"/>
  <c r="N111" i="100"/>
  <c r="G111" i="100"/>
  <c r="H111" i="100" s="1"/>
  <c r="N97" i="100"/>
  <c r="G97" i="100"/>
  <c r="H97" i="100" s="1"/>
  <c r="M12" i="98"/>
  <c r="N59" i="98"/>
  <c r="N117" i="64" s="1"/>
  <c r="G95" i="100"/>
  <c r="H95" i="100" s="1"/>
  <c r="N95" i="100"/>
  <c r="N94" i="100"/>
  <c r="G94" i="100"/>
  <c r="H94" i="100" s="1"/>
  <c r="N99" i="100"/>
  <c r="G99" i="100"/>
  <c r="H99" i="100" s="1"/>
  <c r="N80" i="100"/>
  <c r="G80" i="100"/>
  <c r="H80" i="100" s="1"/>
  <c r="N78" i="100"/>
  <c r="G78" i="100"/>
  <c r="H78" i="100" s="1"/>
  <c r="N75" i="100"/>
  <c r="G75" i="100"/>
  <c r="H75" i="100" s="1"/>
  <c r="G96" i="100"/>
  <c r="H96" i="100" s="1"/>
  <c r="N96" i="100"/>
  <c r="N91" i="99"/>
  <c r="N11" i="99" s="1"/>
  <c r="G98" i="100"/>
  <c r="H98" i="100" s="1"/>
  <c r="N98" i="100"/>
  <c r="O64" i="100"/>
  <c r="O64" i="101"/>
  <c r="O13" i="64"/>
  <c r="O64" i="99"/>
  <c r="S64" i="99"/>
  <c r="O106" i="64"/>
  <c r="O14" i="64"/>
  <c r="O15" i="64"/>
  <c r="S64" i="100"/>
  <c r="S77" i="64"/>
  <c r="S13" i="64"/>
  <c r="T31" i="64"/>
  <c r="T34" i="64"/>
  <c r="R31" i="64"/>
  <c r="R34" i="64"/>
  <c r="P31" i="64"/>
  <c r="P34" i="64"/>
  <c r="O89" i="104"/>
  <c r="O103" i="104"/>
  <c r="AN10" i="105"/>
  <c r="J31" i="64"/>
  <c r="J34" i="64"/>
  <c r="G107" i="101"/>
  <c r="H107" i="101" s="1"/>
  <c r="O103" i="106"/>
  <c r="O89" i="106"/>
  <c r="AN10" i="107"/>
  <c r="I106" i="64"/>
  <c r="I14" i="64"/>
  <c r="AN10" i="104"/>
  <c r="O89" i="103"/>
  <c r="AN10" i="103"/>
  <c r="O89" i="105"/>
  <c r="O103" i="105"/>
  <c r="AN10" i="106"/>
  <c r="O103" i="107"/>
  <c r="O89" i="107"/>
  <c r="M9" i="107"/>
  <c r="M10" i="105"/>
  <c r="U10" i="105" s="1"/>
  <c r="M10" i="106"/>
  <c r="U10" i="106" s="1"/>
  <c r="N57" i="104"/>
  <c r="H57" i="104" s="1"/>
  <c r="H72" i="64" s="1"/>
  <c r="H57" i="106"/>
  <c r="H74" i="64" s="1"/>
  <c r="H59" i="106"/>
  <c r="H132" i="64" s="1"/>
  <c r="H57" i="105"/>
  <c r="H73" i="64" s="1"/>
  <c r="F73" i="64" s="1"/>
  <c r="H59" i="104"/>
  <c r="H130" i="64" s="1"/>
  <c r="F130" i="64" s="1"/>
  <c r="I13" i="64"/>
  <c r="I77" i="64"/>
  <c r="Q64" i="100"/>
  <c r="Q13" i="64"/>
  <c r="Q77" i="64"/>
  <c r="Q64" i="101"/>
  <c r="Q64" i="99"/>
  <c r="N70" i="100"/>
  <c r="G69" i="100"/>
  <c r="H69" i="100" s="1"/>
  <c r="N69" i="100"/>
  <c r="I48" i="64"/>
  <c r="H66" i="99"/>
  <c r="H10" i="99" s="1"/>
  <c r="G10" i="99" s="1"/>
  <c r="M69" i="101"/>
  <c r="U69" i="101" s="1"/>
  <c r="M70" i="101"/>
  <c r="N70" i="101" s="1"/>
  <c r="N68" i="101"/>
  <c r="M10" i="98"/>
  <c r="N57" i="98"/>
  <c r="N59" i="64" s="1"/>
  <c r="N67" i="100"/>
  <c r="G67" i="100"/>
  <c r="H67" i="100" s="1"/>
  <c r="G10" i="98"/>
  <c r="G68" i="100"/>
  <c r="H68" i="100" s="1"/>
  <c r="BI121" i="101"/>
  <c r="N66" i="99"/>
  <c r="N10" i="99" s="1"/>
  <c r="G70" i="100"/>
  <c r="H70" i="100" s="1"/>
  <c r="F15" i="107"/>
  <c r="H56" i="106"/>
  <c r="H45" i="64" s="1"/>
  <c r="AW123" i="101"/>
  <c r="H56" i="105"/>
  <c r="K9" i="107"/>
  <c r="F14" i="105"/>
  <c r="F15" i="105" s="1"/>
  <c r="I13" i="105"/>
  <c r="M13" i="105"/>
  <c r="O13" i="105"/>
  <c r="K13" i="105"/>
  <c r="G13" i="105"/>
  <c r="S9" i="107"/>
  <c r="O9" i="106"/>
  <c r="G9" i="106"/>
  <c r="M9" i="106"/>
  <c r="K9" i="106"/>
  <c r="Q9" i="106"/>
  <c r="I9" i="106"/>
  <c r="S9" i="106"/>
  <c r="O9" i="105"/>
  <c r="G9" i="105"/>
  <c r="M9" i="105"/>
  <c r="K9" i="105"/>
  <c r="I9" i="105"/>
  <c r="S9" i="105"/>
  <c r="Q9" i="105"/>
  <c r="H56" i="104"/>
  <c r="N45" i="64"/>
  <c r="K13" i="106"/>
  <c r="I13" i="106"/>
  <c r="G13" i="106"/>
  <c r="F14" i="106"/>
  <c r="F15" i="106" s="1"/>
  <c r="M13" i="106"/>
  <c r="O13" i="106"/>
  <c r="N44" i="64"/>
  <c r="O9" i="107"/>
  <c r="O9" i="104"/>
  <c r="G9" i="104"/>
  <c r="M9" i="104"/>
  <c r="S9" i="104"/>
  <c r="I9" i="104"/>
  <c r="Q9" i="104"/>
  <c r="K9" i="104"/>
  <c r="G9" i="107"/>
  <c r="N43" i="64"/>
  <c r="O13" i="104"/>
  <c r="G13" i="104"/>
  <c r="M13" i="104"/>
  <c r="F14" i="104"/>
  <c r="K13" i="104"/>
  <c r="I13" i="104"/>
  <c r="I9" i="107"/>
  <c r="M14" i="107"/>
  <c r="N14" i="107" s="1"/>
  <c r="O14" i="107"/>
  <c r="P14" i="107" s="1"/>
  <c r="J14" i="107"/>
  <c r="L14" i="107"/>
  <c r="J56" i="99"/>
  <c r="L13" i="99"/>
  <c r="L9" i="99"/>
  <c r="F122" i="101"/>
  <c r="N9" i="99"/>
  <c r="N13" i="99"/>
  <c r="AX123" i="101"/>
  <c r="R56" i="99"/>
  <c r="R61" i="99" s="1"/>
  <c r="R15" i="99"/>
  <c r="F121" i="99"/>
  <c r="F120" i="99" s="1"/>
  <c r="H120" i="99"/>
  <c r="P56" i="99"/>
  <c r="H56" i="98"/>
  <c r="H30" i="64" s="1"/>
  <c r="T56" i="99"/>
  <c r="T61" i="99" s="1"/>
  <c r="T15" i="99"/>
  <c r="N121" i="100"/>
  <c r="N120" i="100" s="1"/>
  <c r="J121" i="100"/>
  <c r="J120" i="100" s="1"/>
  <c r="J9" i="100" s="1"/>
  <c r="J35" i="64" s="1"/>
  <c r="H121" i="100"/>
  <c r="T121" i="100"/>
  <c r="T120" i="100" s="1"/>
  <c r="T9" i="100" s="1"/>
  <c r="T35" i="64" s="1"/>
  <c r="L121" i="100"/>
  <c r="L120" i="100" s="1"/>
  <c r="P121" i="100"/>
  <c r="P120" i="100" s="1"/>
  <c r="P9" i="100" s="1"/>
  <c r="P35" i="64" s="1"/>
  <c r="R121" i="100"/>
  <c r="R120" i="100" s="1"/>
  <c r="R9" i="100" s="1"/>
  <c r="R35" i="64" s="1"/>
  <c r="H46" i="64"/>
  <c r="N46" i="64"/>
  <c r="G30" i="64" l="1"/>
  <c r="F30" i="64"/>
  <c r="M88" i="64"/>
  <c r="M117" i="64"/>
  <c r="M59" i="64"/>
  <c r="M104" i="64"/>
  <c r="M90" i="64"/>
  <c r="N90" i="64"/>
  <c r="M101" i="64"/>
  <c r="U10" i="98"/>
  <c r="K9" i="98"/>
  <c r="F13" i="98"/>
  <c r="U12" i="98"/>
  <c r="U9" i="104"/>
  <c r="U12" i="107"/>
  <c r="U9" i="107"/>
  <c r="H57" i="107"/>
  <c r="H75" i="64" s="1"/>
  <c r="F75" i="64" s="1"/>
  <c r="U9" i="106"/>
  <c r="U12" i="105"/>
  <c r="U83" i="104"/>
  <c r="U83" i="106"/>
  <c r="U83" i="105"/>
  <c r="U83" i="107"/>
  <c r="U113" i="105"/>
  <c r="U113" i="104"/>
  <c r="U113" i="106"/>
  <c r="U113" i="107"/>
  <c r="U112" i="104"/>
  <c r="U112" i="106"/>
  <c r="U112" i="105"/>
  <c r="U112" i="107"/>
  <c r="U109" i="104"/>
  <c r="U109" i="106"/>
  <c r="U109" i="107"/>
  <c r="U109" i="105"/>
  <c r="U110" i="104"/>
  <c r="U110" i="107"/>
  <c r="U110" i="106"/>
  <c r="U110" i="105"/>
  <c r="U79" i="105"/>
  <c r="U79" i="106"/>
  <c r="U79" i="104"/>
  <c r="U79" i="107"/>
  <c r="U81" i="104"/>
  <c r="U81" i="105"/>
  <c r="U81" i="107"/>
  <c r="U81" i="106"/>
  <c r="U77" i="107"/>
  <c r="U77" i="105"/>
  <c r="U77" i="104"/>
  <c r="U77" i="106"/>
  <c r="U108" i="105"/>
  <c r="U108" i="104"/>
  <c r="U108" i="106"/>
  <c r="U108" i="107"/>
  <c r="U82" i="104"/>
  <c r="U82" i="107"/>
  <c r="U82" i="105"/>
  <c r="U82" i="106"/>
  <c r="U78" i="107"/>
  <c r="U78" i="106"/>
  <c r="U78" i="104"/>
  <c r="U78" i="105"/>
  <c r="U114" i="104"/>
  <c r="U114" i="106"/>
  <c r="U114" i="107"/>
  <c r="U114" i="105"/>
  <c r="U75" i="107"/>
  <c r="U75" i="104"/>
  <c r="U75" i="106"/>
  <c r="U75" i="105"/>
  <c r="U72" i="106"/>
  <c r="U72" i="107"/>
  <c r="U72" i="105"/>
  <c r="U72" i="104"/>
  <c r="U69" i="107"/>
  <c r="U69" i="105"/>
  <c r="U69" i="106"/>
  <c r="U69" i="104"/>
  <c r="U80" i="106"/>
  <c r="U80" i="105"/>
  <c r="U80" i="104"/>
  <c r="U80" i="107"/>
  <c r="U84" i="106"/>
  <c r="U84" i="107"/>
  <c r="U84" i="104"/>
  <c r="U84" i="105"/>
  <c r="U12" i="99"/>
  <c r="U76" i="106"/>
  <c r="U76" i="105"/>
  <c r="U76" i="107"/>
  <c r="U76" i="104"/>
  <c r="U70" i="104"/>
  <c r="U70" i="107"/>
  <c r="U70" i="106"/>
  <c r="U70" i="105"/>
  <c r="U111" i="106"/>
  <c r="U111" i="105"/>
  <c r="U111" i="107"/>
  <c r="U111" i="104"/>
  <c r="U74" i="107"/>
  <c r="U74" i="105"/>
  <c r="U74" i="104"/>
  <c r="U74" i="106"/>
  <c r="U71" i="105"/>
  <c r="U71" i="106"/>
  <c r="U71" i="104"/>
  <c r="U71" i="107"/>
  <c r="U107" i="101"/>
  <c r="U73" i="105"/>
  <c r="U73" i="104"/>
  <c r="U73" i="107"/>
  <c r="U73" i="106"/>
  <c r="U9" i="105"/>
  <c r="U70" i="101"/>
  <c r="H58" i="98"/>
  <c r="H88" i="64" s="1"/>
  <c r="M103" i="64"/>
  <c r="H59" i="107"/>
  <c r="H133" i="64" s="1"/>
  <c r="H58" i="107"/>
  <c r="H104" i="64" s="1"/>
  <c r="H58" i="106"/>
  <c r="H103" i="64" s="1"/>
  <c r="N102" i="64"/>
  <c r="H58" i="105"/>
  <c r="H102" i="64" s="1"/>
  <c r="H59" i="105"/>
  <c r="H131" i="64" s="1"/>
  <c r="O9" i="98"/>
  <c r="I9" i="98"/>
  <c r="G9" i="98"/>
  <c r="M9" i="98"/>
  <c r="S9" i="98"/>
  <c r="Q9" i="98"/>
  <c r="N107" i="101"/>
  <c r="H105" i="100"/>
  <c r="H12" i="100" s="1"/>
  <c r="G12" i="100" s="1"/>
  <c r="N105" i="100"/>
  <c r="N12" i="100" s="1"/>
  <c r="M12" i="100" s="1"/>
  <c r="N81" i="101"/>
  <c r="G81" i="101"/>
  <c r="H81" i="101" s="1"/>
  <c r="N85" i="101"/>
  <c r="G85" i="101"/>
  <c r="H85" i="101" s="1"/>
  <c r="N111" i="101"/>
  <c r="G111" i="101"/>
  <c r="H111" i="101" s="1"/>
  <c r="N96" i="101"/>
  <c r="G96" i="101"/>
  <c r="H96" i="101" s="1"/>
  <c r="G97" i="101"/>
  <c r="H97" i="101" s="1"/>
  <c r="N97" i="101"/>
  <c r="N79" i="101"/>
  <c r="G79" i="101"/>
  <c r="H79" i="101" s="1"/>
  <c r="N84" i="101"/>
  <c r="G84" i="101"/>
  <c r="H84" i="101" s="1"/>
  <c r="N113" i="101"/>
  <c r="G113" i="101"/>
  <c r="H113" i="101" s="1"/>
  <c r="G94" i="101"/>
  <c r="H94" i="101" s="1"/>
  <c r="N94" i="101"/>
  <c r="N114" i="101"/>
  <c r="G114" i="101"/>
  <c r="H114" i="101" s="1"/>
  <c r="N83" i="101"/>
  <c r="G83" i="101"/>
  <c r="H83" i="101" s="1"/>
  <c r="N77" i="101"/>
  <c r="G77" i="101"/>
  <c r="H77" i="101" s="1"/>
  <c r="G100" i="101"/>
  <c r="H100" i="101" s="1"/>
  <c r="N100" i="101"/>
  <c r="N108" i="101"/>
  <c r="G108" i="101"/>
  <c r="H108" i="101" s="1"/>
  <c r="N71" i="101"/>
  <c r="G71" i="101"/>
  <c r="H71" i="101" s="1"/>
  <c r="N80" i="101"/>
  <c r="G80" i="101"/>
  <c r="H80" i="101" s="1"/>
  <c r="N82" i="101"/>
  <c r="G82" i="101"/>
  <c r="H82" i="101" s="1"/>
  <c r="H91" i="100"/>
  <c r="H11" i="100" s="1"/>
  <c r="N59" i="99"/>
  <c r="H59" i="99" s="1"/>
  <c r="G98" i="101"/>
  <c r="H98" i="101" s="1"/>
  <c r="N98" i="101"/>
  <c r="N95" i="101"/>
  <c r="G95" i="101"/>
  <c r="H95" i="101" s="1"/>
  <c r="N75" i="101"/>
  <c r="G75" i="101"/>
  <c r="H75" i="101" s="1"/>
  <c r="N86" i="101"/>
  <c r="G86" i="101"/>
  <c r="H86" i="101" s="1"/>
  <c r="N112" i="101"/>
  <c r="G112" i="101"/>
  <c r="H112" i="101" s="1"/>
  <c r="N93" i="101"/>
  <c r="G93" i="101"/>
  <c r="H93" i="101" s="1"/>
  <c r="N74" i="101"/>
  <c r="G74" i="101"/>
  <c r="H74" i="101" s="1"/>
  <c r="N58" i="99"/>
  <c r="H58" i="99" s="1"/>
  <c r="M11" i="99"/>
  <c r="U11" i="99" s="1"/>
  <c r="N78" i="101"/>
  <c r="G78" i="101"/>
  <c r="H78" i="101" s="1"/>
  <c r="N109" i="101"/>
  <c r="G109" i="101"/>
  <c r="H109" i="101" s="1"/>
  <c r="G72" i="101"/>
  <c r="H72" i="101" s="1"/>
  <c r="N72" i="101"/>
  <c r="H59" i="98"/>
  <c r="H117" i="64" s="1"/>
  <c r="N91" i="100"/>
  <c r="N11" i="100" s="1"/>
  <c r="N99" i="101"/>
  <c r="G99" i="101"/>
  <c r="H99" i="101" s="1"/>
  <c r="N110" i="101"/>
  <c r="G110" i="101"/>
  <c r="H110" i="101" s="1"/>
  <c r="N76" i="101"/>
  <c r="G76" i="101"/>
  <c r="H76" i="101" s="1"/>
  <c r="N73" i="101"/>
  <c r="G73" i="101"/>
  <c r="H73" i="101" s="1"/>
  <c r="H57" i="98"/>
  <c r="H59" i="64" s="1"/>
  <c r="L31" i="64"/>
  <c r="L34" i="64"/>
  <c r="N118" i="64"/>
  <c r="N121" i="64"/>
  <c r="M121" i="64" s="1"/>
  <c r="N72" i="64"/>
  <c r="F74" i="64"/>
  <c r="F132" i="64"/>
  <c r="S15" i="107"/>
  <c r="Q15" i="107"/>
  <c r="N122" i="64"/>
  <c r="M122" i="64" s="1"/>
  <c r="G69" i="101"/>
  <c r="H69" i="101" s="1"/>
  <c r="N69" i="101"/>
  <c r="M10" i="99"/>
  <c r="U10" i="99" s="1"/>
  <c r="N57" i="99"/>
  <c r="N63" i="64" s="1"/>
  <c r="M63" i="64" s="1"/>
  <c r="H66" i="100"/>
  <c r="H10" i="100" s="1"/>
  <c r="G68" i="101"/>
  <c r="H68" i="101" s="1"/>
  <c r="N66" i="100"/>
  <c r="N10" i="100" s="1"/>
  <c r="N67" i="101"/>
  <c r="G67" i="101"/>
  <c r="H67" i="101" s="1"/>
  <c r="G70" i="101"/>
  <c r="H70" i="101" s="1"/>
  <c r="N60" i="107"/>
  <c r="N15" i="107"/>
  <c r="M15" i="107" s="1"/>
  <c r="L14" i="106"/>
  <c r="J14" i="106"/>
  <c r="M14" i="106"/>
  <c r="N14" i="106" s="1"/>
  <c r="H43" i="64"/>
  <c r="O14" i="105"/>
  <c r="L14" i="105"/>
  <c r="M14" i="105"/>
  <c r="N14" i="105" s="1"/>
  <c r="J14" i="105"/>
  <c r="P162" i="64"/>
  <c r="O162" i="64" s="1"/>
  <c r="P60" i="107"/>
  <c r="P61" i="107" s="1"/>
  <c r="P15" i="107"/>
  <c r="O15" i="107" s="1"/>
  <c r="G14" i="107"/>
  <c r="U14" i="107" s="1"/>
  <c r="M14" i="104"/>
  <c r="N14" i="104" s="1"/>
  <c r="L14" i="104"/>
  <c r="J14" i="104"/>
  <c r="F15" i="104"/>
  <c r="S15" i="105"/>
  <c r="Q15" i="105"/>
  <c r="Q15" i="106"/>
  <c r="S15" i="106"/>
  <c r="F45" i="64"/>
  <c r="L162" i="64"/>
  <c r="K162" i="64" s="1"/>
  <c r="L15" i="107"/>
  <c r="K15" i="107" s="1"/>
  <c r="J162" i="64"/>
  <c r="I162" i="64" s="1"/>
  <c r="J60" i="107"/>
  <c r="J61" i="107" s="1"/>
  <c r="J15" i="107"/>
  <c r="I15" i="107" s="1"/>
  <c r="H44" i="64"/>
  <c r="R56" i="100"/>
  <c r="R61" i="100" s="1"/>
  <c r="R15" i="100"/>
  <c r="P56" i="100"/>
  <c r="L9" i="100"/>
  <c r="L35" i="64" s="1"/>
  <c r="L13" i="100"/>
  <c r="N56" i="99"/>
  <c r="H13" i="99"/>
  <c r="H9" i="99"/>
  <c r="F121" i="100"/>
  <c r="F120" i="100" s="1"/>
  <c r="H120" i="100"/>
  <c r="J56" i="100"/>
  <c r="F9" i="99"/>
  <c r="F13" i="99" s="1"/>
  <c r="T56" i="100"/>
  <c r="T61" i="100" s="1"/>
  <c r="T15" i="100"/>
  <c r="H121" i="101"/>
  <c r="R121" i="101"/>
  <c r="R120" i="101" s="1"/>
  <c r="R9" i="101" s="1"/>
  <c r="T121" i="101"/>
  <c r="T120" i="101" s="1"/>
  <c r="T9" i="101" s="1"/>
  <c r="L121" i="101"/>
  <c r="L120" i="101" s="1"/>
  <c r="N121" i="101"/>
  <c r="N120" i="101" s="1"/>
  <c r="P121" i="101"/>
  <c r="P120" i="101" s="1"/>
  <c r="P9" i="101" s="1"/>
  <c r="J121" i="101"/>
  <c r="J120" i="101" s="1"/>
  <c r="J9" i="101" s="1"/>
  <c r="N9" i="100"/>
  <c r="N13" i="100"/>
  <c r="F46" i="64"/>
  <c r="G88" i="64" l="1"/>
  <c r="F59" i="64"/>
  <c r="G59" i="64"/>
  <c r="M133" i="64"/>
  <c r="M118" i="64"/>
  <c r="F117" i="64"/>
  <c r="G117" i="64"/>
  <c r="G90" i="64"/>
  <c r="H90" i="64"/>
  <c r="U90" i="64" s="1"/>
  <c r="M131" i="64"/>
  <c r="G101" i="64"/>
  <c r="F14" i="98"/>
  <c r="M13" i="98"/>
  <c r="O13" i="98"/>
  <c r="I13" i="98"/>
  <c r="G13" i="98"/>
  <c r="K13" i="98"/>
  <c r="U107" i="106"/>
  <c r="U107" i="105"/>
  <c r="U107" i="104"/>
  <c r="U107" i="107"/>
  <c r="F88" i="64"/>
  <c r="U9" i="98"/>
  <c r="U12" i="100"/>
  <c r="N59" i="100"/>
  <c r="H59" i="100" s="1"/>
  <c r="H122" i="64" s="1"/>
  <c r="G122" i="64" s="1"/>
  <c r="F133" i="64"/>
  <c r="G104" i="64"/>
  <c r="F104" i="64"/>
  <c r="G103" i="64"/>
  <c r="F103" i="64"/>
  <c r="F131" i="64"/>
  <c r="M102" i="64"/>
  <c r="G102" i="64"/>
  <c r="F102" i="64"/>
  <c r="H105" i="101"/>
  <c r="H12" i="101" s="1"/>
  <c r="G12" i="101" s="1"/>
  <c r="N105" i="101"/>
  <c r="N12" i="101" s="1"/>
  <c r="N59" i="101" s="1"/>
  <c r="G11" i="100"/>
  <c r="N58" i="100"/>
  <c r="N93" i="64" s="1"/>
  <c r="M93" i="64" s="1"/>
  <c r="M11" i="100"/>
  <c r="H91" i="101"/>
  <c r="H11" i="101" s="1"/>
  <c r="N91" i="101"/>
  <c r="N11" i="101" s="1"/>
  <c r="O14" i="104"/>
  <c r="P14" i="104" s="1"/>
  <c r="P159" i="64" s="1"/>
  <c r="O159" i="64" s="1"/>
  <c r="F72" i="64"/>
  <c r="N31" i="64"/>
  <c r="N34" i="64"/>
  <c r="M34" i="64" s="1"/>
  <c r="H118" i="64"/>
  <c r="H121" i="64"/>
  <c r="M132" i="64"/>
  <c r="M130" i="64"/>
  <c r="F122" i="64"/>
  <c r="J123" i="64" s="1"/>
  <c r="H57" i="99"/>
  <c r="N60" i="64"/>
  <c r="N66" i="101"/>
  <c r="N10" i="101" s="1"/>
  <c r="M10" i="100"/>
  <c r="N57" i="100"/>
  <c r="G10" i="100"/>
  <c r="H66" i="101"/>
  <c r="H10" i="101" s="1"/>
  <c r="N60" i="106"/>
  <c r="N15" i="106"/>
  <c r="M15" i="106" s="1"/>
  <c r="L159" i="64"/>
  <c r="K159" i="64" s="1"/>
  <c r="L15" i="104"/>
  <c r="K15" i="104" s="1"/>
  <c r="J161" i="64"/>
  <c r="I161" i="64" s="1"/>
  <c r="J60" i="106"/>
  <c r="J61" i="106" s="1"/>
  <c r="J15" i="106"/>
  <c r="I15" i="106" s="1"/>
  <c r="N60" i="104"/>
  <c r="N15" i="104"/>
  <c r="M15" i="104" s="1"/>
  <c r="J160" i="64"/>
  <c r="I160" i="64" s="1"/>
  <c r="J60" i="105"/>
  <c r="J61" i="105" s="1"/>
  <c r="J15" i="105"/>
  <c r="I15" i="105" s="1"/>
  <c r="L161" i="64"/>
  <c r="K161" i="64" s="1"/>
  <c r="L15" i="106"/>
  <c r="K15" i="106" s="1"/>
  <c r="F44" i="64"/>
  <c r="L160" i="64"/>
  <c r="K160" i="64" s="1"/>
  <c r="L15" i="105"/>
  <c r="K15" i="105" s="1"/>
  <c r="S15" i="104"/>
  <c r="Q15" i="104"/>
  <c r="G14" i="105"/>
  <c r="U14" i="105" s="1"/>
  <c r="P14" i="105"/>
  <c r="H14" i="107"/>
  <c r="N60" i="105"/>
  <c r="N15" i="105"/>
  <c r="M15" i="105" s="1"/>
  <c r="J159" i="64"/>
  <c r="I159" i="64" s="1"/>
  <c r="J60" i="104"/>
  <c r="J61" i="104" s="1"/>
  <c r="J15" i="104"/>
  <c r="I15" i="104" s="1"/>
  <c r="F43" i="64"/>
  <c r="N162" i="64"/>
  <c r="N61" i="107"/>
  <c r="N56" i="100"/>
  <c r="N35" i="64" s="1"/>
  <c r="M35" i="64" s="1"/>
  <c r="R56" i="101"/>
  <c r="R61" i="101" s="1"/>
  <c r="R15" i="101"/>
  <c r="F121" i="101"/>
  <c r="F120" i="101" s="1"/>
  <c r="H120" i="101"/>
  <c r="H56" i="99"/>
  <c r="M13" i="99"/>
  <c r="F14" i="99"/>
  <c r="F15" i="99" s="1"/>
  <c r="K13" i="99"/>
  <c r="G13" i="99"/>
  <c r="I13" i="99"/>
  <c r="O13" i="99"/>
  <c r="H13" i="100"/>
  <c r="H9" i="100"/>
  <c r="J56" i="101"/>
  <c r="N9" i="101"/>
  <c r="N13" i="101"/>
  <c r="S9" i="99"/>
  <c r="K9" i="99"/>
  <c r="Q9" i="99"/>
  <c r="I9" i="99"/>
  <c r="O9" i="99"/>
  <c r="M9" i="99"/>
  <c r="G9" i="99"/>
  <c r="F9" i="100"/>
  <c r="F13" i="100" s="1"/>
  <c r="T56" i="101"/>
  <c r="T61" i="101" s="1"/>
  <c r="T15" i="101"/>
  <c r="P56" i="101"/>
  <c r="L9" i="101"/>
  <c r="L13" i="101"/>
  <c r="M46" i="64" l="1"/>
  <c r="M31" i="64"/>
  <c r="M75" i="64"/>
  <c r="M60" i="64"/>
  <c r="F121" i="64"/>
  <c r="G121" i="64"/>
  <c r="G132" i="64"/>
  <c r="G118" i="64"/>
  <c r="E133" i="64"/>
  <c r="G133" i="64"/>
  <c r="G131" i="64"/>
  <c r="E131" i="64"/>
  <c r="E101" i="64"/>
  <c r="E90" i="64"/>
  <c r="F90" i="64"/>
  <c r="E104" i="64"/>
  <c r="E103" i="64"/>
  <c r="E102" i="64"/>
  <c r="U10" i="100"/>
  <c r="U13" i="98"/>
  <c r="J14" i="98"/>
  <c r="L14" i="98"/>
  <c r="M14" i="98"/>
  <c r="O14" i="98" s="1"/>
  <c r="P14" i="98" s="1"/>
  <c r="F15" i="98"/>
  <c r="O14" i="106"/>
  <c r="U13" i="99"/>
  <c r="U11" i="100"/>
  <c r="U9" i="99"/>
  <c r="M12" i="101"/>
  <c r="U12" i="101" s="1"/>
  <c r="P15" i="104"/>
  <c r="O15" i="104" s="1"/>
  <c r="P60" i="104"/>
  <c r="P61" i="104" s="1"/>
  <c r="H59" i="101"/>
  <c r="H58" i="100"/>
  <c r="H93" i="64" s="1"/>
  <c r="G11" i="101"/>
  <c r="N58" i="101"/>
  <c r="H58" i="101" s="1"/>
  <c r="M11" i="101"/>
  <c r="G14" i="104"/>
  <c r="U14" i="104" s="1"/>
  <c r="F118" i="64"/>
  <c r="Q119" i="64" s="1"/>
  <c r="G130" i="64"/>
  <c r="E123" i="64"/>
  <c r="N123" i="64"/>
  <c r="L123" i="64"/>
  <c r="R123" i="64"/>
  <c r="Q123" i="64"/>
  <c r="G123" i="64"/>
  <c r="I123" i="64"/>
  <c r="F123" i="64"/>
  <c r="T123" i="64"/>
  <c r="H123" i="64"/>
  <c r="O123" i="64"/>
  <c r="M123" i="64"/>
  <c r="K123" i="64"/>
  <c r="P123" i="64"/>
  <c r="S123" i="64"/>
  <c r="H60" i="64"/>
  <c r="G60" i="64" s="1"/>
  <c r="H63" i="64"/>
  <c r="H31" i="64"/>
  <c r="G31" i="64" s="1"/>
  <c r="H34" i="64"/>
  <c r="M45" i="64"/>
  <c r="M44" i="64"/>
  <c r="M43" i="64"/>
  <c r="H57" i="100"/>
  <c r="H64" i="64" s="1"/>
  <c r="G64" i="64" s="1"/>
  <c r="N64" i="64"/>
  <c r="M64" i="64" s="1"/>
  <c r="G10" i="101"/>
  <c r="N57" i="101"/>
  <c r="H57" i="101" s="1"/>
  <c r="M10" i="101"/>
  <c r="H14" i="105"/>
  <c r="N160" i="64"/>
  <c r="N61" i="105"/>
  <c r="H60" i="107"/>
  <c r="H15" i="107"/>
  <c r="G15" i="107" s="1"/>
  <c r="U15" i="107" s="1"/>
  <c r="N159" i="64"/>
  <c r="N61" i="104"/>
  <c r="P160" i="64"/>
  <c r="O160" i="64" s="1"/>
  <c r="P60" i="105"/>
  <c r="P61" i="105" s="1"/>
  <c r="P15" i="105"/>
  <c r="O15" i="105" s="1"/>
  <c r="N161" i="64"/>
  <c r="N61" i="106"/>
  <c r="H13" i="101"/>
  <c r="H9" i="101"/>
  <c r="N56" i="101"/>
  <c r="J14" i="99"/>
  <c r="M14" i="99"/>
  <c r="N14" i="99" s="1"/>
  <c r="L14" i="99"/>
  <c r="L150" i="64" s="1"/>
  <c r="F9" i="101"/>
  <c r="F13" i="101" s="1"/>
  <c r="H56" i="100"/>
  <c r="H35" i="64" s="1"/>
  <c r="G35" i="64" s="1"/>
  <c r="Q15" i="99"/>
  <c r="S15" i="99"/>
  <c r="S9" i="100"/>
  <c r="K9" i="100"/>
  <c r="O9" i="100"/>
  <c r="G9" i="100"/>
  <c r="M9" i="100"/>
  <c r="I9" i="100"/>
  <c r="Q9" i="100"/>
  <c r="I13" i="100"/>
  <c r="M13" i="100"/>
  <c r="F14" i="100"/>
  <c r="F15" i="100" s="1"/>
  <c r="O13" i="100"/>
  <c r="K13" i="100"/>
  <c r="G13" i="100"/>
  <c r="U123" i="64" l="1"/>
  <c r="F34" i="64"/>
  <c r="G34" i="64"/>
  <c r="F63" i="64"/>
  <c r="G63" i="64"/>
  <c r="F93" i="64"/>
  <c r="N94" i="64" s="1"/>
  <c r="G93" i="64"/>
  <c r="F60" i="64"/>
  <c r="E75" i="64" s="1"/>
  <c r="G75" i="64"/>
  <c r="F31" i="64"/>
  <c r="J32" i="64" s="1"/>
  <c r="G46" i="64"/>
  <c r="L15" i="98"/>
  <c r="L146" i="64"/>
  <c r="G14" i="106"/>
  <c r="P14" i="106"/>
  <c r="P60" i="98"/>
  <c r="P61" i="98" s="1"/>
  <c r="P15" i="98"/>
  <c r="O15" i="98" s="1"/>
  <c r="P146" i="64"/>
  <c r="Q15" i="98"/>
  <c r="S15" i="98"/>
  <c r="J15" i="98"/>
  <c r="I15" i="98" s="1"/>
  <c r="J146" i="64"/>
  <c r="J60" i="98"/>
  <c r="J61" i="98" s="1"/>
  <c r="N14" i="98"/>
  <c r="G14" i="98"/>
  <c r="O14" i="99"/>
  <c r="P14" i="99" s="1"/>
  <c r="P60" i="99" s="1"/>
  <c r="P61" i="99" s="1"/>
  <c r="U13" i="100"/>
  <c r="U10" i="101"/>
  <c r="U11" i="101"/>
  <c r="U9" i="100"/>
  <c r="H14" i="104"/>
  <c r="H15" i="104" s="1"/>
  <c r="G15" i="104" s="1"/>
  <c r="U15" i="104" s="1"/>
  <c r="E132" i="64"/>
  <c r="E130" i="64"/>
  <c r="O119" i="64"/>
  <c r="M119" i="64"/>
  <c r="R119" i="64"/>
  <c r="J119" i="64"/>
  <c r="H119" i="64"/>
  <c r="F119" i="64"/>
  <c r="G119" i="64"/>
  <c r="I119" i="64"/>
  <c r="T119" i="64"/>
  <c r="E119" i="64"/>
  <c r="S119" i="64"/>
  <c r="L119" i="64"/>
  <c r="K119" i="64"/>
  <c r="N119" i="64"/>
  <c r="P119" i="64"/>
  <c r="F35" i="64"/>
  <c r="H36" i="64" s="1"/>
  <c r="G45" i="64"/>
  <c r="G43" i="64"/>
  <c r="G44" i="64"/>
  <c r="M73" i="64"/>
  <c r="M74" i="64"/>
  <c r="M72" i="64"/>
  <c r="J147" i="64"/>
  <c r="J150" i="64"/>
  <c r="G74" i="64"/>
  <c r="G72" i="64"/>
  <c r="G73" i="64"/>
  <c r="P147" i="64"/>
  <c r="P150" i="64"/>
  <c r="F64" i="64"/>
  <c r="R65" i="64" s="1"/>
  <c r="L15" i="99"/>
  <c r="K15" i="99" s="1"/>
  <c r="L147" i="64"/>
  <c r="H60" i="105"/>
  <c r="H15" i="105"/>
  <c r="G15" i="105" s="1"/>
  <c r="U15" i="105" s="1"/>
  <c r="H162" i="64"/>
  <c r="H61" i="107"/>
  <c r="N60" i="99"/>
  <c r="N150" i="64" s="1"/>
  <c r="M150" i="64" s="1"/>
  <c r="N15" i="99"/>
  <c r="S9" i="101"/>
  <c r="K9" i="101"/>
  <c r="O9" i="101"/>
  <c r="G9" i="101"/>
  <c r="M9" i="101"/>
  <c r="I9" i="101"/>
  <c r="Q9" i="101"/>
  <c r="J60" i="99"/>
  <c r="J61" i="99" s="1"/>
  <c r="J15" i="99"/>
  <c r="I15" i="99" s="1"/>
  <c r="H56" i="101"/>
  <c r="M14" i="100"/>
  <c r="N14" i="100" s="1"/>
  <c r="L14" i="100"/>
  <c r="J14" i="100"/>
  <c r="J151" i="64" s="1"/>
  <c r="I13" i="101"/>
  <c r="M13" i="101"/>
  <c r="F14" i="101"/>
  <c r="O13" i="101"/>
  <c r="K13" i="101"/>
  <c r="G13" i="101"/>
  <c r="Q15" i="100"/>
  <c r="S15" i="100"/>
  <c r="M32" i="64" l="1"/>
  <c r="L94" i="64"/>
  <c r="P94" i="64"/>
  <c r="U119" i="64"/>
  <c r="U128" i="64" s="1"/>
  <c r="U15" i="64" s="1"/>
  <c r="S94" i="64"/>
  <c r="E94" i="64"/>
  <c r="O94" i="64"/>
  <c r="M94" i="64"/>
  <c r="J94" i="64"/>
  <c r="I94" i="64"/>
  <c r="F94" i="64"/>
  <c r="G94" i="64"/>
  <c r="H94" i="64"/>
  <c r="K94" i="64"/>
  <c r="T94" i="64"/>
  <c r="T32" i="64"/>
  <c r="J61" i="64"/>
  <c r="K61" i="64"/>
  <c r="P61" i="64"/>
  <c r="G61" i="64"/>
  <c r="R32" i="64"/>
  <c r="F32" i="64"/>
  <c r="E32" i="64"/>
  <c r="N61" i="64"/>
  <c r="T61" i="64"/>
  <c r="H32" i="64"/>
  <c r="Q32" i="64"/>
  <c r="E61" i="64"/>
  <c r="L61" i="64"/>
  <c r="O61" i="64"/>
  <c r="I32" i="64"/>
  <c r="P32" i="64"/>
  <c r="N32" i="64"/>
  <c r="F61" i="64"/>
  <c r="H61" i="64"/>
  <c r="R61" i="64"/>
  <c r="I61" i="64"/>
  <c r="Q61" i="64"/>
  <c r="S32" i="64"/>
  <c r="L32" i="64"/>
  <c r="K32" i="64"/>
  <c r="M61" i="64"/>
  <c r="S61" i="64"/>
  <c r="O32" i="64"/>
  <c r="G32" i="64"/>
  <c r="E46" i="64"/>
  <c r="P15" i="99"/>
  <c r="K26" i="99" s="1"/>
  <c r="P15" i="106"/>
  <c r="O15" i="106" s="1"/>
  <c r="P161" i="64"/>
  <c r="O161" i="64" s="1"/>
  <c r="P60" i="106"/>
  <c r="P61" i="106" s="1"/>
  <c r="U14" i="106"/>
  <c r="H14" i="106"/>
  <c r="U14" i="98"/>
  <c r="H14" i="98"/>
  <c r="N60" i="98"/>
  <c r="N15" i="98"/>
  <c r="K15" i="98"/>
  <c r="K26" i="98"/>
  <c r="G14" i="99"/>
  <c r="U14" i="99" s="1"/>
  <c r="O14" i="100"/>
  <c r="P14" i="100" s="1"/>
  <c r="P151" i="64" s="1"/>
  <c r="U13" i="101"/>
  <c r="U9" i="101"/>
  <c r="H60" i="104"/>
  <c r="H159" i="64" s="1"/>
  <c r="L36" i="64"/>
  <c r="I36" i="64"/>
  <c r="Q36" i="64"/>
  <c r="J36" i="64"/>
  <c r="T36" i="64"/>
  <c r="P36" i="64"/>
  <c r="K36" i="64"/>
  <c r="O36" i="64"/>
  <c r="S36" i="64"/>
  <c r="G36" i="64"/>
  <c r="N36" i="64"/>
  <c r="E36" i="64"/>
  <c r="F36" i="64"/>
  <c r="M36" i="64"/>
  <c r="R36" i="64"/>
  <c r="M65" i="64"/>
  <c r="E73" i="64"/>
  <c r="E74" i="64"/>
  <c r="E72" i="64"/>
  <c r="F65" i="64"/>
  <c r="E45" i="64"/>
  <c r="E43" i="64"/>
  <c r="E44" i="64"/>
  <c r="N65" i="64"/>
  <c r="K65" i="64"/>
  <c r="O65" i="64"/>
  <c r="S65" i="64"/>
  <c r="E65" i="64"/>
  <c r="G65" i="64"/>
  <c r="G65" i="104" s="1"/>
  <c r="P65" i="64"/>
  <c r="Q65" i="64"/>
  <c r="J65" i="64"/>
  <c r="L65" i="64"/>
  <c r="T65" i="64"/>
  <c r="H65" i="64"/>
  <c r="I65" i="64"/>
  <c r="L15" i="100"/>
  <c r="K15" i="100" s="1"/>
  <c r="L151" i="64"/>
  <c r="N61" i="99"/>
  <c r="N147" i="64"/>
  <c r="M147" i="64" s="1"/>
  <c r="K27" i="99"/>
  <c r="M15" i="99"/>
  <c r="F162" i="64"/>
  <c r="H160" i="64"/>
  <c r="H61" i="105"/>
  <c r="F61" i="105" s="1"/>
  <c r="F17" i="105" s="1"/>
  <c r="G188" i="64" s="1"/>
  <c r="M14" i="101"/>
  <c r="N14" i="101" s="1"/>
  <c r="J14" i="101"/>
  <c r="L14" i="101"/>
  <c r="L15" i="101" s="1"/>
  <c r="F15" i="101"/>
  <c r="N60" i="100"/>
  <c r="N15" i="100"/>
  <c r="J60" i="100"/>
  <c r="J61" i="100" s="1"/>
  <c r="J15" i="100"/>
  <c r="I15" i="100" s="1"/>
  <c r="U65" i="64" l="1"/>
  <c r="U36" i="64"/>
  <c r="U94" i="64"/>
  <c r="U99" i="64" s="1"/>
  <c r="U14" i="64" s="1"/>
  <c r="U32" i="64"/>
  <c r="U61" i="64"/>
  <c r="O15" i="99"/>
  <c r="H14" i="99"/>
  <c r="H15" i="99" s="1"/>
  <c r="G15" i="99" s="1"/>
  <c r="K27" i="98"/>
  <c r="M15" i="98"/>
  <c r="N146" i="64"/>
  <c r="N61" i="98"/>
  <c r="H60" i="98"/>
  <c r="H15" i="98"/>
  <c r="H60" i="106"/>
  <c r="H15" i="106"/>
  <c r="G15" i="106" s="1"/>
  <c r="U15" i="106" s="1"/>
  <c r="G14" i="100"/>
  <c r="U14" i="100" s="1"/>
  <c r="P15" i="100"/>
  <c r="K26" i="100" s="1"/>
  <c r="P60" i="100"/>
  <c r="P61" i="100" s="1"/>
  <c r="O14" i="101"/>
  <c r="P14" i="101" s="1"/>
  <c r="P60" i="101" s="1"/>
  <c r="P61" i="101" s="1"/>
  <c r="H61" i="104"/>
  <c r="F61" i="104" s="1"/>
  <c r="F17" i="104" s="1"/>
  <c r="G187" i="64" s="1"/>
  <c r="N61" i="100"/>
  <c r="N151" i="64"/>
  <c r="M151" i="64" s="1"/>
  <c r="K27" i="100"/>
  <c r="M15" i="100"/>
  <c r="F159" i="64"/>
  <c r="F160" i="64"/>
  <c r="N60" i="101"/>
  <c r="N61" i="101" s="1"/>
  <c r="N15" i="101"/>
  <c r="K27" i="101" s="1"/>
  <c r="K15" i="101"/>
  <c r="S15" i="101"/>
  <c r="Q15" i="101"/>
  <c r="J60" i="101"/>
  <c r="J61" i="101" s="1"/>
  <c r="J15" i="101"/>
  <c r="I15" i="101" s="1"/>
  <c r="U70" i="64" l="1"/>
  <c r="U13" i="64" s="1"/>
  <c r="U41" i="64"/>
  <c r="U12" i="64" s="1"/>
  <c r="M162" i="64"/>
  <c r="M146" i="64"/>
  <c r="H60" i="99"/>
  <c r="H150" i="64" s="1"/>
  <c r="U15" i="99"/>
  <c r="G15" i="98"/>
  <c r="U15" i="98" s="1"/>
  <c r="K25" i="98"/>
  <c r="B17" i="98"/>
  <c r="H146" i="64"/>
  <c r="G146" i="64" s="1"/>
  <c r="H61" i="98"/>
  <c r="F61" i="98" s="1"/>
  <c r="G20" i="98" s="1"/>
  <c r="H61" i="106"/>
  <c r="F61" i="106" s="1"/>
  <c r="F17" i="106" s="1"/>
  <c r="G189" i="64" s="1"/>
  <c r="H161" i="64"/>
  <c r="F161" i="64" s="1"/>
  <c r="O15" i="100"/>
  <c r="H14" i="100"/>
  <c r="H60" i="100" s="1"/>
  <c r="P15" i="101"/>
  <c r="K26" i="101" s="1"/>
  <c r="G14" i="101"/>
  <c r="U14" i="101" s="1"/>
  <c r="E181" i="64"/>
  <c r="M161" i="64"/>
  <c r="M159" i="64"/>
  <c r="M160" i="64"/>
  <c r="E180" i="64"/>
  <c r="H180" i="64" s="1"/>
  <c r="H147" i="64"/>
  <c r="M15" i="101"/>
  <c r="B17" i="99"/>
  <c r="K25" i="99"/>
  <c r="F150" i="64" l="1"/>
  <c r="G150" i="64"/>
  <c r="F147" i="64"/>
  <c r="G147" i="64"/>
  <c r="H61" i="99"/>
  <c r="F61" i="99" s="1"/>
  <c r="G20" i="99" s="1"/>
  <c r="H15" i="100"/>
  <c r="G15" i="100" s="1"/>
  <c r="U15" i="100" s="1"/>
  <c r="G162" i="64"/>
  <c r="F146" i="64"/>
  <c r="L25" i="98"/>
  <c r="K28" i="98"/>
  <c r="O15" i="101"/>
  <c r="H14" i="101"/>
  <c r="H15" i="101" s="1"/>
  <c r="G15" i="101" s="1"/>
  <c r="H61" i="100"/>
  <c r="F61" i="100" s="1"/>
  <c r="G20" i="100" s="1"/>
  <c r="A218" i="64" s="1"/>
  <c r="H151" i="64"/>
  <c r="G151" i="64" s="1"/>
  <c r="K28" i="99"/>
  <c r="L25" i="99"/>
  <c r="M25" i="99" s="1"/>
  <c r="H148" i="64" l="1"/>
  <c r="T148" i="64"/>
  <c r="M148" i="64"/>
  <c r="K148" i="64"/>
  <c r="I148" i="64"/>
  <c r="O148" i="64"/>
  <c r="S148" i="64"/>
  <c r="G148" i="64"/>
  <c r="L148" i="64"/>
  <c r="P148" i="64"/>
  <c r="N148" i="64"/>
  <c r="J148" i="64"/>
  <c r="F148" i="64"/>
  <c r="E148" i="64"/>
  <c r="N25" i="98"/>
  <c r="N25" i="99"/>
  <c r="K25" i="100"/>
  <c r="L25" i="100" s="1"/>
  <c r="M25" i="100" s="1"/>
  <c r="B17" i="100"/>
  <c r="U15" i="101"/>
  <c r="M25" i="98"/>
  <c r="L28" i="98"/>
  <c r="M28" i="98" s="1"/>
  <c r="M2" i="98"/>
  <c r="E162" i="64"/>
  <c r="H60" i="101"/>
  <c r="H61" i="101" s="1"/>
  <c r="F61" i="101" s="1"/>
  <c r="G20" i="101" s="1"/>
  <c r="E179" i="64"/>
  <c r="E182" i="64" s="1"/>
  <c r="F151" i="64"/>
  <c r="J152" i="64" s="1"/>
  <c r="G160" i="64"/>
  <c r="G159" i="64"/>
  <c r="G161" i="64"/>
  <c r="K25" i="101"/>
  <c r="B17" i="101"/>
  <c r="L28" i="99"/>
  <c r="M28" i="99" s="1"/>
  <c r="M2" i="99"/>
  <c r="K28" i="100" l="1"/>
  <c r="U148" i="64"/>
  <c r="N28" i="99"/>
  <c r="N25" i="100"/>
  <c r="N28" i="98"/>
  <c r="S152" i="64"/>
  <c r="O152" i="64"/>
  <c r="T152" i="64"/>
  <c r="G152" i="64"/>
  <c r="P152" i="64"/>
  <c r="L152" i="64"/>
  <c r="M152" i="64"/>
  <c r="F152" i="64"/>
  <c r="N152" i="64"/>
  <c r="K152" i="64"/>
  <c r="I152" i="64"/>
  <c r="E152" i="64"/>
  <c r="H152" i="64"/>
  <c r="E159" i="64"/>
  <c r="E160" i="64"/>
  <c r="E161" i="64"/>
  <c r="M2" i="100"/>
  <c r="L28" i="100"/>
  <c r="M28" i="100" s="1"/>
  <c r="L25" i="101"/>
  <c r="M25" i="101" s="1"/>
  <c r="K28" i="101"/>
  <c r="U152" i="64" l="1"/>
  <c r="U157" i="64" s="1"/>
  <c r="U16" i="64" s="1"/>
  <c r="U17" i="64" s="1"/>
  <c r="N25" i="101"/>
  <c r="N28" i="100"/>
  <c r="L28" i="101"/>
  <c r="M28" i="101" s="1"/>
  <c r="M2" i="101"/>
  <c r="L17" i="99" l="1"/>
  <c r="L17" i="101"/>
  <c r="L17" i="100"/>
  <c r="N28" i="101"/>
  <c r="G126" i="103"/>
  <c r="H126" i="103" s="1"/>
  <c r="N126" i="103"/>
  <c r="X126" i="103"/>
  <c r="AA126" i="103"/>
  <c r="AC126" i="103" s="1"/>
  <c r="AY126" i="103"/>
  <c r="BC126" i="103" s="1"/>
  <c r="BJ126" i="103"/>
  <c r="BS126" i="103"/>
  <c r="BW126" i="103" s="1"/>
  <c r="G127" i="103"/>
  <c r="H127" i="103" s="1"/>
  <c r="N127" i="103"/>
  <c r="X127" i="103"/>
  <c r="AA127" i="103"/>
  <c r="AC127" i="103" s="1"/>
  <c r="AY127" i="103"/>
  <c r="BC127" i="103" s="1"/>
  <c r="BJ127" i="103"/>
  <c r="BS127" i="103"/>
  <c r="BW127" i="103" s="1"/>
  <c r="G128" i="103"/>
  <c r="N128" i="103"/>
  <c r="X128" i="103"/>
  <c r="AA128" i="103"/>
  <c r="AC128" i="103" s="1"/>
  <c r="AY128" i="103"/>
  <c r="BC128" i="103" s="1"/>
  <c r="BJ128" i="103"/>
  <c r="BS128" i="103"/>
  <c r="BW128" i="103" s="1"/>
  <c r="G129" i="103"/>
  <c r="N129" i="103"/>
  <c r="X129" i="103"/>
  <c r="AA129" i="103"/>
  <c r="AC129" i="103" s="1"/>
  <c r="AY129" i="103"/>
  <c r="BC129" i="103" s="1"/>
  <c r="BJ129" i="103"/>
  <c r="BS129" i="103"/>
  <c r="BW129" i="103" s="1"/>
  <c r="G130" i="103"/>
  <c r="BG130" i="103" s="1"/>
  <c r="N130" i="103"/>
  <c r="X130" i="103"/>
  <c r="AA130" i="103"/>
  <c r="AC130" i="103" s="1"/>
  <c r="AY130" i="103"/>
  <c r="BC130" i="103" s="1"/>
  <c r="BJ130" i="103"/>
  <c r="BS130" i="103"/>
  <c r="BW130" i="103" s="1"/>
  <c r="G131" i="103"/>
  <c r="H131" i="103" s="1"/>
  <c r="N131" i="103"/>
  <c r="X131" i="103"/>
  <c r="AA131" i="103"/>
  <c r="AC131" i="103" s="1"/>
  <c r="AY131" i="103"/>
  <c r="BC131" i="103" s="1"/>
  <c r="BJ131" i="103"/>
  <c r="BS131" i="103"/>
  <c r="BW131" i="103" s="1"/>
  <c r="G132" i="103"/>
  <c r="N132" i="103"/>
  <c r="X132" i="103"/>
  <c r="AA132" i="103"/>
  <c r="AC132" i="103" s="1"/>
  <c r="AY132" i="103"/>
  <c r="BC132" i="103" s="1"/>
  <c r="BJ132" i="103"/>
  <c r="BS132" i="103"/>
  <c r="BW132" i="103" s="1"/>
  <c r="G133" i="103"/>
  <c r="N133" i="103"/>
  <c r="X133" i="103"/>
  <c r="AA133" i="103"/>
  <c r="AC133" i="103" s="1"/>
  <c r="AY133" i="103"/>
  <c r="BC133" i="103" s="1"/>
  <c r="BJ133" i="103"/>
  <c r="BS133" i="103"/>
  <c r="BW133" i="103" s="1"/>
  <c r="G134" i="103"/>
  <c r="H134" i="103" s="1"/>
  <c r="N134" i="103"/>
  <c r="X134" i="103"/>
  <c r="AA134" i="103"/>
  <c r="AC134" i="103" s="1"/>
  <c r="AY134" i="103"/>
  <c r="BC134" i="103" s="1"/>
  <c r="BJ134" i="103"/>
  <c r="BS134" i="103"/>
  <c r="BW134" i="103" s="1"/>
  <c r="G135" i="103"/>
  <c r="H135" i="103" s="1"/>
  <c r="N135" i="103"/>
  <c r="X135" i="103"/>
  <c r="AA135" i="103"/>
  <c r="AC135" i="103" s="1"/>
  <c r="AY135" i="103"/>
  <c r="BC135" i="103" s="1"/>
  <c r="BJ135" i="103"/>
  <c r="BS135" i="103"/>
  <c r="BW135" i="103" s="1"/>
  <c r="G136" i="103"/>
  <c r="AV136" i="103" s="1"/>
  <c r="N136" i="103"/>
  <c r="X136" i="103"/>
  <c r="AA136" i="103"/>
  <c r="AC136" i="103" s="1"/>
  <c r="AY136" i="103"/>
  <c r="BC136" i="103" s="1"/>
  <c r="BJ136" i="103"/>
  <c r="BS136" i="103"/>
  <c r="BW136" i="103" s="1"/>
  <c r="G137" i="103"/>
  <c r="N137" i="103"/>
  <c r="X137" i="103"/>
  <c r="AA137" i="103"/>
  <c r="AC137" i="103" s="1"/>
  <c r="AY137" i="103"/>
  <c r="BC137" i="103" s="1"/>
  <c r="BJ137" i="103"/>
  <c r="BS137" i="103"/>
  <c r="BW137" i="103" s="1"/>
  <c r="G138" i="103"/>
  <c r="BG138" i="103" s="1"/>
  <c r="N138" i="103"/>
  <c r="X138" i="103"/>
  <c r="AA138" i="103"/>
  <c r="AC138" i="103" s="1"/>
  <c r="AY138" i="103"/>
  <c r="BC138" i="103" s="1"/>
  <c r="BJ138" i="103"/>
  <c r="BS138" i="103"/>
  <c r="BW138" i="103" s="1"/>
  <c r="G139" i="103"/>
  <c r="H139" i="103" s="1"/>
  <c r="N139" i="103"/>
  <c r="X139" i="103"/>
  <c r="AA139" i="103"/>
  <c r="AC139" i="103" s="1"/>
  <c r="AY139" i="103"/>
  <c r="BC139" i="103" s="1"/>
  <c r="BJ139" i="103"/>
  <c r="BS139" i="103"/>
  <c r="BW139" i="103" s="1"/>
  <c r="G140" i="103"/>
  <c r="N140" i="103"/>
  <c r="X140" i="103"/>
  <c r="AA140" i="103"/>
  <c r="AC140" i="103" s="1"/>
  <c r="AY140" i="103"/>
  <c r="BC140" i="103" s="1"/>
  <c r="BJ140" i="103"/>
  <c r="BS140" i="103"/>
  <c r="BW140" i="103" s="1"/>
  <c r="G141" i="103"/>
  <c r="N141" i="103"/>
  <c r="X141" i="103"/>
  <c r="AA141" i="103"/>
  <c r="AC141" i="103" s="1"/>
  <c r="AY141" i="103"/>
  <c r="BC141" i="103" s="1"/>
  <c r="BJ141" i="103"/>
  <c r="BS141" i="103"/>
  <c r="BW141" i="103" s="1"/>
  <c r="G142" i="103"/>
  <c r="N142" i="103"/>
  <c r="X142" i="103"/>
  <c r="AA142" i="103"/>
  <c r="AC142" i="103" s="1"/>
  <c r="AY142" i="103"/>
  <c r="BC142" i="103" s="1"/>
  <c r="BJ142" i="103"/>
  <c r="BS142" i="103"/>
  <c r="BW142" i="103" s="1"/>
  <c r="G143" i="103"/>
  <c r="H143" i="103" s="1"/>
  <c r="N143" i="103"/>
  <c r="X143" i="103"/>
  <c r="AA143" i="103"/>
  <c r="AC143" i="103" s="1"/>
  <c r="AY143" i="103"/>
  <c r="BC143" i="103" s="1"/>
  <c r="BJ143" i="103"/>
  <c r="BS143" i="103"/>
  <c r="BW143" i="103" s="1"/>
  <c r="G144" i="103"/>
  <c r="N144" i="103"/>
  <c r="X144" i="103"/>
  <c r="AA144" i="103"/>
  <c r="AC144" i="103" s="1"/>
  <c r="AY144" i="103"/>
  <c r="BC144" i="103" s="1"/>
  <c r="BJ144" i="103"/>
  <c r="BS144" i="103"/>
  <c r="BW144" i="103" s="1"/>
  <c r="AV143" i="103" l="1"/>
  <c r="BP131" i="103"/>
  <c r="AV131" i="103"/>
  <c r="BP139" i="103"/>
  <c r="AV139" i="103"/>
  <c r="BP135" i="103"/>
  <c r="BP143" i="103"/>
  <c r="AV135" i="103"/>
  <c r="AV127" i="103"/>
  <c r="BP127" i="103"/>
  <c r="BP142" i="103"/>
  <c r="AV142" i="103"/>
  <c r="BP144" i="103"/>
  <c r="H144" i="103"/>
  <c r="BG144" i="103"/>
  <c r="BP140" i="103"/>
  <c r="H140" i="103"/>
  <c r="BG140" i="103"/>
  <c r="BP128" i="103"/>
  <c r="H128" i="103"/>
  <c r="BG128" i="103"/>
  <c r="BP132" i="103"/>
  <c r="H132" i="103"/>
  <c r="BG132" i="103"/>
  <c r="AV144" i="103"/>
  <c r="H142" i="103"/>
  <c r="AV140" i="103"/>
  <c r="H138" i="103"/>
  <c r="AV132" i="103"/>
  <c r="H130" i="103"/>
  <c r="AV128" i="103"/>
  <c r="BP134" i="103"/>
  <c r="AV134" i="103"/>
  <c r="BP126" i="103"/>
  <c r="AV126" i="103"/>
  <c r="BG142" i="103"/>
  <c r="H141" i="103"/>
  <c r="BG141" i="103"/>
  <c r="BP141" i="103"/>
  <c r="H137" i="103"/>
  <c r="BG137" i="103"/>
  <c r="BP137" i="103"/>
  <c r="BG134" i="103"/>
  <c r="H133" i="103"/>
  <c r="BG133" i="103"/>
  <c r="BP133" i="103"/>
  <c r="H129" i="103"/>
  <c r="BG129" i="103"/>
  <c r="BP129" i="103"/>
  <c r="BG126" i="103"/>
  <c r="BP138" i="103"/>
  <c r="AV138" i="103"/>
  <c r="BP130" i="103"/>
  <c r="AV130" i="103"/>
  <c r="BP136" i="103"/>
  <c r="H136" i="103"/>
  <c r="BG136" i="103"/>
  <c r="AV141" i="103"/>
  <c r="AV137" i="103"/>
  <c r="AV133" i="103"/>
  <c r="AV129" i="103"/>
  <c r="BG143" i="103"/>
  <c r="BG139" i="103"/>
  <c r="BG135" i="103"/>
  <c r="BG131" i="103"/>
  <c r="BG127" i="103"/>
  <c r="G125" i="103"/>
  <c r="AV125" i="103" s="1"/>
  <c r="N125" i="103"/>
  <c r="N123" i="103" s="1"/>
  <c r="X125" i="103"/>
  <c r="AA125" i="103"/>
  <c r="AC125" i="103" s="1"/>
  <c r="AY125" i="103"/>
  <c r="N122" i="103" s="1"/>
  <c r="BJ125" i="103"/>
  <c r="BJ123" i="103" s="1"/>
  <c r="BS125" i="103"/>
  <c r="BS123" i="103" s="1"/>
  <c r="BS121" i="103" s="1"/>
  <c r="BU116" i="103" s="1"/>
  <c r="M2" i="103" s="1"/>
  <c r="M70" i="103" l="1"/>
  <c r="U70" i="103" s="1"/>
  <c r="M78" i="103"/>
  <c r="U78" i="103" s="1"/>
  <c r="M86" i="103"/>
  <c r="U86" i="103" s="1"/>
  <c r="M80" i="103"/>
  <c r="U80" i="103" s="1"/>
  <c r="M81" i="103"/>
  <c r="U81" i="103" s="1"/>
  <c r="M85" i="103"/>
  <c r="U85" i="103" s="1"/>
  <c r="M71" i="103"/>
  <c r="U71" i="103" s="1"/>
  <c r="M79" i="103"/>
  <c r="U79" i="103" s="1"/>
  <c r="M72" i="103"/>
  <c r="M73" i="103"/>
  <c r="U73" i="103" s="1"/>
  <c r="M84" i="103"/>
  <c r="U84" i="103" s="1"/>
  <c r="M77" i="103"/>
  <c r="U77" i="103" s="1"/>
  <c r="M74" i="103"/>
  <c r="U74" i="103" s="1"/>
  <c r="M82" i="103"/>
  <c r="N82" i="103" s="1"/>
  <c r="M75" i="103"/>
  <c r="U75" i="103" s="1"/>
  <c r="M83" i="103"/>
  <c r="G83" i="103" s="1"/>
  <c r="H83" i="103" s="1"/>
  <c r="M68" i="103"/>
  <c r="M76" i="103"/>
  <c r="U76" i="103" s="1"/>
  <c r="M69" i="103"/>
  <c r="U69" i="103" s="1"/>
  <c r="U72" i="103"/>
  <c r="BJ121" i="103"/>
  <c r="BL116" i="103" s="1"/>
  <c r="M67" i="103" s="1"/>
  <c r="AY123" i="103"/>
  <c r="BC125" i="103"/>
  <c r="BC123" i="103" s="1"/>
  <c r="BW125" i="103"/>
  <c r="BW123" i="103" s="1"/>
  <c r="H122" i="103"/>
  <c r="F122" i="103" s="1"/>
  <c r="J121" i="103" s="1"/>
  <c r="J120" i="103" s="1"/>
  <c r="J9" i="103" s="1"/>
  <c r="J56" i="103" s="1"/>
  <c r="BG125" i="103"/>
  <c r="BG123" i="103" s="1"/>
  <c r="M97" i="103"/>
  <c r="M113" i="103"/>
  <c r="U113" i="103" s="1"/>
  <c r="M93" i="103"/>
  <c r="M109" i="103"/>
  <c r="U109" i="103" s="1"/>
  <c r="M95" i="103"/>
  <c r="M111" i="103"/>
  <c r="U111" i="103" s="1"/>
  <c r="M100" i="103"/>
  <c r="M108" i="103"/>
  <c r="U108" i="103" s="1"/>
  <c r="M110" i="103"/>
  <c r="U110" i="103" s="1"/>
  <c r="M94" i="103"/>
  <c r="M114" i="103"/>
  <c r="U114" i="103" s="1"/>
  <c r="M112" i="103"/>
  <c r="U112" i="103" s="1"/>
  <c r="M98" i="103"/>
  <c r="M99" i="103"/>
  <c r="M107" i="103"/>
  <c r="U107" i="103" s="1"/>
  <c r="M96" i="103"/>
  <c r="AV123" i="103"/>
  <c r="H125" i="103"/>
  <c r="H123" i="103" s="1"/>
  <c r="N72" i="103"/>
  <c r="G72" i="103"/>
  <c r="H72" i="103" s="1"/>
  <c r="BP125" i="103"/>
  <c r="BP123" i="103" s="1"/>
  <c r="U82" i="103" l="1"/>
  <c r="U83" i="103"/>
  <c r="H121" i="103"/>
  <c r="H120" i="103" s="1"/>
  <c r="N121" i="103"/>
  <c r="N120" i="103" s="1"/>
  <c r="N9" i="103" s="1"/>
  <c r="G82" i="103"/>
  <c r="H82" i="103" s="1"/>
  <c r="J42" i="64"/>
  <c r="P121" i="103"/>
  <c r="P120" i="103" s="1"/>
  <c r="P9" i="103" s="1"/>
  <c r="T121" i="103"/>
  <c r="T120" i="103" s="1"/>
  <c r="T9" i="103" s="1"/>
  <c r="T56" i="103" s="1"/>
  <c r="T61" i="103" s="1"/>
  <c r="R121" i="103"/>
  <c r="R120" i="103" s="1"/>
  <c r="R9" i="103" s="1"/>
  <c r="R42" i="64" s="1"/>
  <c r="L121" i="103"/>
  <c r="L120" i="103" s="1"/>
  <c r="N83" i="103"/>
  <c r="N67" i="103"/>
  <c r="G67" i="103"/>
  <c r="H67" i="103" s="1"/>
  <c r="N112" i="103"/>
  <c r="G112" i="103"/>
  <c r="H112" i="103" s="1"/>
  <c r="BP121" i="103"/>
  <c r="BO121" i="103" s="1"/>
  <c r="BW121" i="103"/>
  <c r="G81" i="103"/>
  <c r="H81" i="103" s="1"/>
  <c r="N81" i="103"/>
  <c r="G111" i="103"/>
  <c r="H111" i="103" s="1"/>
  <c r="N111" i="103"/>
  <c r="G71" i="103"/>
  <c r="H71" i="103" s="1"/>
  <c r="N71" i="103"/>
  <c r="N114" i="103"/>
  <c r="G114" i="103"/>
  <c r="H114" i="103" s="1"/>
  <c r="N108" i="103"/>
  <c r="G108" i="103"/>
  <c r="H108" i="103" s="1"/>
  <c r="G78" i="103"/>
  <c r="H78" i="103" s="1"/>
  <c r="N78" i="103"/>
  <c r="N74" i="103"/>
  <c r="G74" i="103"/>
  <c r="H74" i="103" s="1"/>
  <c r="N80" i="103"/>
  <c r="G80" i="103"/>
  <c r="H80" i="103" s="1"/>
  <c r="G85" i="103"/>
  <c r="H85" i="103" s="1"/>
  <c r="N85" i="103"/>
  <c r="N100" i="103"/>
  <c r="G100" i="103"/>
  <c r="H100" i="103" s="1"/>
  <c r="G97" i="103"/>
  <c r="H97" i="103" s="1"/>
  <c r="N97" i="103"/>
  <c r="G86" i="103"/>
  <c r="H86" i="103" s="1"/>
  <c r="N86" i="103"/>
  <c r="N77" i="103"/>
  <c r="G77" i="103"/>
  <c r="H77" i="103" s="1"/>
  <c r="N96" i="103"/>
  <c r="G96" i="103"/>
  <c r="H96" i="103" s="1"/>
  <c r="N98" i="103"/>
  <c r="G98" i="103"/>
  <c r="H98" i="103" s="1"/>
  <c r="G113" i="103"/>
  <c r="H113" i="103" s="1"/>
  <c r="N113" i="103"/>
  <c r="G75" i="103"/>
  <c r="H75" i="103" s="1"/>
  <c r="N75" i="103"/>
  <c r="G70" i="103"/>
  <c r="H70" i="103" s="1"/>
  <c r="N70" i="103"/>
  <c r="G69" i="103"/>
  <c r="H69" i="103" s="1"/>
  <c r="N69" i="103"/>
  <c r="G94" i="103"/>
  <c r="H94" i="103" s="1"/>
  <c r="N94" i="103"/>
  <c r="N109" i="103"/>
  <c r="G109" i="103"/>
  <c r="H109" i="103" s="1"/>
  <c r="N84" i="103"/>
  <c r="G84" i="103"/>
  <c r="H84" i="103" s="1"/>
  <c r="G107" i="103"/>
  <c r="H107" i="103" s="1"/>
  <c r="N107" i="103"/>
  <c r="G110" i="103"/>
  <c r="H110" i="103" s="1"/>
  <c r="N110" i="103"/>
  <c r="N76" i="103"/>
  <c r="G76" i="103"/>
  <c r="H76" i="103" s="1"/>
  <c r="G73" i="103"/>
  <c r="H73" i="103" s="1"/>
  <c r="N73" i="103"/>
  <c r="G79" i="103"/>
  <c r="H79" i="103" s="1"/>
  <c r="N79" i="103"/>
  <c r="G68" i="103"/>
  <c r="H68" i="103" s="1"/>
  <c r="N68" i="103"/>
  <c r="G99" i="103"/>
  <c r="H99" i="103" s="1"/>
  <c r="N99" i="103"/>
  <c r="G95" i="103"/>
  <c r="H95" i="103" s="1"/>
  <c r="N95" i="103"/>
  <c r="G93" i="103"/>
  <c r="H93" i="103" s="1"/>
  <c r="N93" i="103"/>
  <c r="J118" i="104" l="1"/>
  <c r="J118" i="103"/>
  <c r="J118" i="107"/>
  <c r="J118" i="106"/>
  <c r="J118" i="105"/>
  <c r="N13" i="103"/>
  <c r="BG121" i="103"/>
  <c r="BF121" i="103" s="1"/>
  <c r="R56" i="103"/>
  <c r="R61" i="103" s="1"/>
  <c r="J48" i="64"/>
  <c r="J49" i="64" s="1"/>
  <c r="I42" i="64"/>
  <c r="R15" i="103"/>
  <c r="P42" i="64"/>
  <c r="P56" i="103"/>
  <c r="T15" i="103"/>
  <c r="T42" i="64"/>
  <c r="S42" i="64" s="1"/>
  <c r="L13" i="103"/>
  <c r="L9" i="103"/>
  <c r="L42" i="64" s="1"/>
  <c r="F121" i="103"/>
  <c r="F120" i="103" s="1"/>
  <c r="H105" i="103"/>
  <c r="H12" i="103" s="1"/>
  <c r="G12" i="103" s="1"/>
  <c r="H66" i="103"/>
  <c r="H10" i="103" s="1"/>
  <c r="G10" i="103" s="1"/>
  <c r="N56" i="103"/>
  <c r="N66" i="103"/>
  <c r="N10" i="103" s="1"/>
  <c r="H13" i="103"/>
  <c r="H9" i="103"/>
  <c r="H91" i="103"/>
  <c r="H11" i="103" s="1"/>
  <c r="N105" i="103"/>
  <c r="N12" i="103" s="1"/>
  <c r="N91" i="103"/>
  <c r="N11" i="103" s="1"/>
  <c r="Q42" i="64"/>
  <c r="R48" i="64"/>
  <c r="R49" i="64" s="1"/>
  <c r="R118" i="105"/>
  <c r="R118" i="104"/>
  <c r="R118" i="106"/>
  <c r="R118" i="103"/>
  <c r="R118" i="107"/>
  <c r="Q118" i="107" s="1"/>
  <c r="I118" i="106" l="1"/>
  <c r="I118" i="104"/>
  <c r="I118" i="107"/>
  <c r="I118" i="103"/>
  <c r="I118" i="105"/>
  <c r="L118" i="103"/>
  <c r="L118" i="104"/>
  <c r="L118" i="106"/>
  <c r="L118" i="105"/>
  <c r="L118" i="107"/>
  <c r="J118" i="99"/>
  <c r="J105" i="99" s="1"/>
  <c r="J118" i="101"/>
  <c r="J118" i="100"/>
  <c r="AH8" i="103"/>
  <c r="AH15" i="103" s="1"/>
  <c r="T118" i="107"/>
  <c r="S118" i="107" s="1"/>
  <c r="J12" i="64"/>
  <c r="J213" i="64" s="1"/>
  <c r="T118" i="106"/>
  <c r="L48" i="64"/>
  <c r="L49" i="64" s="1"/>
  <c r="T118" i="103"/>
  <c r="AR8" i="103" s="1"/>
  <c r="AR15" i="103" s="1"/>
  <c r="T118" i="104"/>
  <c r="S118" i="104" s="1"/>
  <c r="T48" i="64"/>
  <c r="T49" i="64" s="1"/>
  <c r="T12" i="64" s="1"/>
  <c r="T118" i="105"/>
  <c r="F13" i="103"/>
  <c r="F9" i="103"/>
  <c r="G9" i="103" s="1"/>
  <c r="K42" i="64"/>
  <c r="P118" i="104"/>
  <c r="P118" i="107"/>
  <c r="O118" i="107" s="1"/>
  <c r="P118" i="103"/>
  <c r="P48" i="64"/>
  <c r="P49" i="64" s="1"/>
  <c r="P118" i="105"/>
  <c r="P118" i="106"/>
  <c r="O42" i="64"/>
  <c r="N42" i="64"/>
  <c r="N58" i="103"/>
  <c r="N100" i="64" s="1"/>
  <c r="M11" i="103"/>
  <c r="G11" i="103" s="1"/>
  <c r="U11" i="103" s="1"/>
  <c r="Q118" i="103"/>
  <c r="AP8" i="103"/>
  <c r="AP15" i="103" s="1"/>
  <c r="AP8" i="104"/>
  <c r="AP15" i="104" s="1"/>
  <c r="AP8" i="107"/>
  <c r="AP15" i="107" s="1"/>
  <c r="R61" i="107" s="1"/>
  <c r="F61" i="107" s="1"/>
  <c r="F17" i="107" s="1"/>
  <c r="G190" i="64" s="1"/>
  <c r="Q118" i="106"/>
  <c r="N57" i="103"/>
  <c r="M10" i="103"/>
  <c r="U10" i="103" s="1"/>
  <c r="Q49" i="64"/>
  <c r="R12" i="64"/>
  <c r="AP8" i="105"/>
  <c r="AP15" i="105" s="1"/>
  <c r="Q118" i="104"/>
  <c r="AP8" i="106"/>
  <c r="AP15" i="106" s="1"/>
  <c r="Q118" i="105"/>
  <c r="N59" i="103"/>
  <c r="M12" i="103"/>
  <c r="U12" i="103" s="1"/>
  <c r="H56" i="103"/>
  <c r="N89" i="103" l="1"/>
  <c r="N89" i="105"/>
  <c r="N89" i="104"/>
  <c r="N89" i="106"/>
  <c r="N89" i="107"/>
  <c r="N118" i="107"/>
  <c r="N118" i="106"/>
  <c r="N118" i="104"/>
  <c r="N118" i="105"/>
  <c r="N118" i="103"/>
  <c r="K118" i="106"/>
  <c r="K118" i="104"/>
  <c r="K118" i="107"/>
  <c r="K118" i="103"/>
  <c r="K118" i="105"/>
  <c r="AH8" i="105"/>
  <c r="AH15" i="105" s="1"/>
  <c r="AH8" i="107"/>
  <c r="AH15" i="107" s="1"/>
  <c r="AH8" i="106"/>
  <c r="AH15" i="106" s="1"/>
  <c r="AH8" i="104"/>
  <c r="AH15" i="104" s="1"/>
  <c r="K49" i="64"/>
  <c r="K12" i="64" s="1"/>
  <c r="L118" i="101"/>
  <c r="L118" i="100"/>
  <c r="L118" i="99"/>
  <c r="AJ8" i="103"/>
  <c r="G13" i="103"/>
  <c r="F14" i="103"/>
  <c r="AR8" i="107"/>
  <c r="AR15" i="107" s="1"/>
  <c r="S49" i="64"/>
  <c r="S118" i="106"/>
  <c r="L12" i="64"/>
  <c r="AR8" i="106"/>
  <c r="AR15" i="106" s="1"/>
  <c r="AR8" i="104"/>
  <c r="AR15" i="104" s="1"/>
  <c r="S118" i="105"/>
  <c r="S118" i="103"/>
  <c r="P12" i="64"/>
  <c r="P213" i="64" s="1"/>
  <c r="O49" i="64"/>
  <c r="AN8" i="107"/>
  <c r="AN15" i="107" s="1"/>
  <c r="O118" i="106"/>
  <c r="AR8" i="105"/>
  <c r="AR15" i="105" s="1"/>
  <c r="AN8" i="103"/>
  <c r="AN15" i="103" s="1"/>
  <c r="AN8" i="104"/>
  <c r="AN15" i="104" s="1"/>
  <c r="O118" i="103"/>
  <c r="AN8" i="105"/>
  <c r="AN15" i="105" s="1"/>
  <c r="O118" i="104"/>
  <c r="O9" i="103"/>
  <c r="K9" i="103"/>
  <c r="I9" i="103"/>
  <c r="S9" i="103"/>
  <c r="M9" i="103"/>
  <c r="Q9" i="103"/>
  <c r="O118" i="105"/>
  <c r="AN8" i="106"/>
  <c r="AN15" i="106" s="1"/>
  <c r="I13" i="103"/>
  <c r="M13" i="103"/>
  <c r="K13" i="103"/>
  <c r="O13" i="103"/>
  <c r="H42" i="64"/>
  <c r="T213" i="64"/>
  <c r="T214" i="64" s="1"/>
  <c r="T17" i="64"/>
  <c r="S17" i="64" s="1"/>
  <c r="N71" i="64"/>
  <c r="N64" i="103" s="1"/>
  <c r="H57" i="103"/>
  <c r="H71" i="64" s="1"/>
  <c r="H64" i="103" s="1"/>
  <c r="M100" i="64"/>
  <c r="N106" i="64"/>
  <c r="N107" i="64" s="1"/>
  <c r="N129" i="64"/>
  <c r="H59" i="103"/>
  <c r="H129" i="64" s="1"/>
  <c r="Q12" i="64"/>
  <c r="Q48" i="64"/>
  <c r="H58" i="103"/>
  <c r="H100" i="64" s="1"/>
  <c r="M42" i="64"/>
  <c r="N48" i="64"/>
  <c r="N49" i="64" s="1"/>
  <c r="R17" i="64"/>
  <c r="Q17" i="64" s="1"/>
  <c r="R213" i="64"/>
  <c r="R214" i="64" s="1"/>
  <c r="M89" i="103" l="1"/>
  <c r="M89" i="104"/>
  <c r="M89" i="105"/>
  <c r="M89" i="107"/>
  <c r="M89" i="106"/>
  <c r="H89" i="106"/>
  <c r="H89" i="104"/>
  <c r="H89" i="105"/>
  <c r="H89" i="103"/>
  <c r="H89" i="107"/>
  <c r="N103" i="104"/>
  <c r="N103" i="103"/>
  <c r="N103" i="107"/>
  <c r="N103" i="105"/>
  <c r="N103" i="106"/>
  <c r="M118" i="105"/>
  <c r="M118" i="103"/>
  <c r="M118" i="104"/>
  <c r="M118" i="106"/>
  <c r="M118" i="107"/>
  <c r="H103" i="107"/>
  <c r="H103" i="103"/>
  <c r="H103" i="105"/>
  <c r="H103" i="104"/>
  <c r="H103" i="106"/>
  <c r="H118" i="107"/>
  <c r="H118" i="106"/>
  <c r="H118" i="104"/>
  <c r="H118" i="105"/>
  <c r="H118" i="103"/>
  <c r="H64" i="105"/>
  <c r="H64" i="107"/>
  <c r="H64" i="106"/>
  <c r="H64" i="104"/>
  <c r="N64" i="105"/>
  <c r="N64" i="104"/>
  <c r="N64" i="107"/>
  <c r="N64" i="106"/>
  <c r="K48" i="64"/>
  <c r="AJ8" i="107"/>
  <c r="AJ8" i="105"/>
  <c r="AJ8" i="104"/>
  <c r="N89" i="101"/>
  <c r="N89" i="100"/>
  <c r="N89" i="99"/>
  <c r="AL10" i="103"/>
  <c r="N118" i="99"/>
  <c r="N118" i="101"/>
  <c r="N118" i="100"/>
  <c r="AL8" i="103"/>
  <c r="AJ8" i="106"/>
  <c r="K118" i="99"/>
  <c r="K118" i="101"/>
  <c r="K118" i="100"/>
  <c r="U9" i="103"/>
  <c r="S12" i="64"/>
  <c r="S48" i="64"/>
  <c r="F15" i="103"/>
  <c r="J14" i="103"/>
  <c r="M14" i="103"/>
  <c r="N14" i="103" s="1"/>
  <c r="L14" i="103"/>
  <c r="O48" i="64"/>
  <c r="O12" i="64"/>
  <c r="G100" i="64"/>
  <c r="F100" i="64"/>
  <c r="H106" i="64"/>
  <c r="H107" i="64" s="1"/>
  <c r="G42" i="64"/>
  <c r="F42" i="64"/>
  <c r="H48" i="64"/>
  <c r="H49" i="64" s="1"/>
  <c r="G129" i="64"/>
  <c r="F129" i="64"/>
  <c r="H135" i="64"/>
  <c r="H136" i="64" s="1"/>
  <c r="H77" i="64"/>
  <c r="H78" i="64" s="1"/>
  <c r="F71" i="64"/>
  <c r="G71" i="64"/>
  <c r="M49" i="64"/>
  <c r="N12" i="64"/>
  <c r="M129" i="64"/>
  <c r="N135" i="64"/>
  <c r="N136" i="64" s="1"/>
  <c r="M71" i="64"/>
  <c r="M64" i="103" s="1"/>
  <c r="N77" i="64"/>
  <c r="N78" i="64" s="1"/>
  <c r="N14" i="64"/>
  <c r="N209" i="64" s="1"/>
  <c r="M107" i="64"/>
  <c r="M103" i="105" l="1"/>
  <c r="M103" i="104"/>
  <c r="M103" i="103"/>
  <c r="M103" i="106"/>
  <c r="M103" i="107"/>
  <c r="G103" i="107"/>
  <c r="G103" i="104"/>
  <c r="G103" i="106"/>
  <c r="G103" i="105"/>
  <c r="G89" i="104"/>
  <c r="G89" i="106"/>
  <c r="G89" i="103"/>
  <c r="G89" i="105"/>
  <c r="G89" i="107"/>
  <c r="G118" i="105"/>
  <c r="G118" i="103"/>
  <c r="G118" i="106"/>
  <c r="G118" i="107"/>
  <c r="G118" i="104"/>
  <c r="G64" i="107"/>
  <c r="G64" i="104"/>
  <c r="G64" i="106"/>
  <c r="G64" i="103"/>
  <c r="G64" i="105"/>
  <c r="G103" i="103"/>
  <c r="M64" i="107"/>
  <c r="M64" i="105"/>
  <c r="M64" i="104"/>
  <c r="M64" i="106"/>
  <c r="AL8" i="107"/>
  <c r="AL10" i="106"/>
  <c r="AL8" i="106"/>
  <c r="AL8" i="105"/>
  <c r="AL10" i="104"/>
  <c r="AL10" i="105"/>
  <c r="AL8" i="104"/>
  <c r="AL10" i="107"/>
  <c r="H103" i="100"/>
  <c r="H103" i="99"/>
  <c r="H103" i="101"/>
  <c r="H89" i="99"/>
  <c r="H89" i="101"/>
  <c r="H89" i="100"/>
  <c r="AF10" i="107"/>
  <c r="AF10" i="103"/>
  <c r="N103" i="99"/>
  <c r="N103" i="101"/>
  <c r="N103" i="100"/>
  <c r="M89" i="99"/>
  <c r="M89" i="101"/>
  <c r="M89" i="100"/>
  <c r="M118" i="100"/>
  <c r="M118" i="99"/>
  <c r="M118" i="101"/>
  <c r="N64" i="100"/>
  <c r="N64" i="99"/>
  <c r="N64" i="101"/>
  <c r="AL9" i="103"/>
  <c r="AL15" i="103" s="1"/>
  <c r="H64" i="99"/>
  <c r="H64" i="101"/>
  <c r="H64" i="100"/>
  <c r="AE5" i="103"/>
  <c r="H118" i="101"/>
  <c r="H118" i="100"/>
  <c r="H118" i="99"/>
  <c r="AF8" i="103"/>
  <c r="O14" i="103"/>
  <c r="P14" i="103" s="1"/>
  <c r="P158" i="64" s="1"/>
  <c r="S15" i="103"/>
  <c r="Q15" i="103"/>
  <c r="J15" i="103"/>
  <c r="I15" i="103" s="1"/>
  <c r="J158" i="64"/>
  <c r="J60" i="103"/>
  <c r="J61" i="103" s="1"/>
  <c r="L158" i="64"/>
  <c r="L15" i="103"/>
  <c r="K15" i="103" s="1"/>
  <c r="N60" i="103"/>
  <c r="N15" i="103"/>
  <c r="M15" i="103" s="1"/>
  <c r="E42" i="64"/>
  <c r="F48" i="64"/>
  <c r="F49" i="64" s="1"/>
  <c r="E49" i="64" s="1"/>
  <c r="F106" i="64"/>
  <c r="F107" i="64" s="1"/>
  <c r="E107" i="64" s="1"/>
  <c r="E100" i="64"/>
  <c r="M12" i="64"/>
  <c r="R3" i="64" s="1"/>
  <c r="M48" i="64"/>
  <c r="G107" i="64"/>
  <c r="H14" i="64"/>
  <c r="M78" i="64"/>
  <c r="N13" i="64"/>
  <c r="N211" i="64" s="1"/>
  <c r="E71" i="64"/>
  <c r="F77" i="64"/>
  <c r="F78" i="64" s="1"/>
  <c r="E78" i="64" s="1"/>
  <c r="N213" i="64"/>
  <c r="E129" i="64"/>
  <c r="F135" i="64"/>
  <c r="F136" i="64" s="1"/>
  <c r="E136" i="64" s="1"/>
  <c r="H12" i="64"/>
  <c r="G49" i="64"/>
  <c r="G78" i="64"/>
  <c r="H13" i="64"/>
  <c r="M106" i="64"/>
  <c r="M14" i="64"/>
  <c r="M209" i="64" s="1"/>
  <c r="M136" i="64"/>
  <c r="N15" i="64"/>
  <c r="N212" i="64" s="1"/>
  <c r="G136" i="64"/>
  <c r="H15" i="64"/>
  <c r="AL9" i="105" l="1"/>
  <c r="AL15" i="105" s="1"/>
  <c r="AF9" i="103"/>
  <c r="AF15" i="103" s="1"/>
  <c r="AS15" i="103" s="1"/>
  <c r="AF9" i="104"/>
  <c r="AF8" i="105"/>
  <c r="AF8" i="107"/>
  <c r="AF8" i="104"/>
  <c r="AF10" i="104"/>
  <c r="AF9" i="107"/>
  <c r="AF8" i="106"/>
  <c r="AF9" i="105"/>
  <c r="AL9" i="104"/>
  <c r="AL15" i="104" s="1"/>
  <c r="AF9" i="106"/>
  <c r="AL9" i="107"/>
  <c r="AL15" i="107" s="1"/>
  <c r="AF10" i="105"/>
  <c r="AL9" i="106"/>
  <c r="AL15" i="106" s="1"/>
  <c r="AF10" i="106"/>
  <c r="M103" i="99"/>
  <c r="M103" i="101"/>
  <c r="M103" i="100"/>
  <c r="M64" i="101"/>
  <c r="M64" i="100"/>
  <c r="M64" i="99"/>
  <c r="G103" i="101"/>
  <c r="G103" i="99"/>
  <c r="G103" i="100"/>
  <c r="G64" i="100"/>
  <c r="G64" i="99"/>
  <c r="G64" i="101"/>
  <c r="G118" i="100"/>
  <c r="G118" i="101"/>
  <c r="G118" i="99"/>
  <c r="G89" i="99"/>
  <c r="G89" i="101"/>
  <c r="G89" i="100"/>
  <c r="G14" i="103"/>
  <c r="H14" i="103" s="1"/>
  <c r="P60" i="103"/>
  <c r="P61" i="103" s="1"/>
  <c r="P15" i="103"/>
  <c r="O15" i="103" s="1"/>
  <c r="J164" i="64"/>
  <c r="J165" i="64" s="1"/>
  <c r="I158" i="64"/>
  <c r="L164" i="64"/>
  <c r="L165" i="64" s="1"/>
  <c r="K158" i="64"/>
  <c r="N158" i="64"/>
  <c r="N61" i="103"/>
  <c r="O158" i="64"/>
  <c r="P164" i="64"/>
  <c r="P165" i="64" s="1"/>
  <c r="E13" i="64"/>
  <c r="E77" i="64"/>
  <c r="E106" i="64"/>
  <c r="E14" i="64"/>
  <c r="E209" i="64" s="1"/>
  <c r="F13" i="64"/>
  <c r="H211" i="64"/>
  <c r="F211" i="64" s="1"/>
  <c r="G135" i="64"/>
  <c r="G15" i="64"/>
  <c r="G210" i="64" s="1"/>
  <c r="M15" i="64"/>
  <c r="M210" i="64" s="1"/>
  <c r="M135" i="64"/>
  <c r="E15" i="64"/>
  <c r="E210" i="64" s="1"/>
  <c r="E135" i="64"/>
  <c r="M13" i="64"/>
  <c r="M77" i="64"/>
  <c r="H209" i="64"/>
  <c r="F14" i="64"/>
  <c r="G48" i="64"/>
  <c r="G12" i="64"/>
  <c r="G77" i="64"/>
  <c r="G13" i="64"/>
  <c r="G14" i="64"/>
  <c r="G209" i="64" s="1"/>
  <c r="G106" i="64"/>
  <c r="E48" i="64"/>
  <c r="E12" i="64"/>
  <c r="F15" i="64"/>
  <c r="H212" i="64"/>
  <c r="F212" i="64" s="1"/>
  <c r="F12" i="64"/>
  <c r="H213" i="64"/>
  <c r="F213" i="64" s="1"/>
  <c r="AF15" i="104" l="1"/>
  <c r="AS15" i="104" s="1"/>
  <c r="AF15" i="107"/>
  <c r="AS15" i="107" s="1"/>
  <c r="AF15" i="106"/>
  <c r="AS15" i="106" s="1"/>
  <c r="AF15" i="105"/>
  <c r="AS15" i="105" s="1"/>
  <c r="U14" i="103"/>
  <c r="H60" i="103"/>
  <c r="M158" i="64"/>
  <c r="N164" i="64"/>
  <c r="N165" i="64" s="1"/>
  <c r="K165" i="64"/>
  <c r="L16" i="64"/>
  <c r="L17" i="64" s="1"/>
  <c r="K17" i="64" s="1"/>
  <c r="P16" i="64"/>
  <c r="O165" i="64"/>
  <c r="I165" i="64"/>
  <c r="J16" i="64"/>
  <c r="F209" i="64"/>
  <c r="H15" i="103" l="1"/>
  <c r="G15" i="103" s="1"/>
  <c r="U15" i="103" s="1"/>
  <c r="K164" i="64"/>
  <c r="K16" i="64"/>
  <c r="J210" i="64"/>
  <c r="J214" i="64" s="1"/>
  <c r="J17" i="64"/>
  <c r="I17" i="64" s="1"/>
  <c r="O164" i="64"/>
  <c r="O16" i="64"/>
  <c r="P210" i="64"/>
  <c r="P214" i="64" s="1"/>
  <c r="P17" i="64"/>
  <c r="O17" i="64" s="1"/>
  <c r="H158" i="64"/>
  <c r="H61" i="103"/>
  <c r="F61" i="103" s="1"/>
  <c r="F17" i="103" s="1"/>
  <c r="G186" i="64" s="1"/>
  <c r="G192" i="64" s="1"/>
  <c r="C218" i="64" s="1"/>
  <c r="F218" i="64" s="1"/>
  <c r="M165" i="64"/>
  <c r="N16" i="64"/>
  <c r="I164" i="64"/>
  <c r="I16" i="64"/>
  <c r="G180" i="64" l="1"/>
  <c r="M16" i="64"/>
  <c r="M211" i="64" s="1"/>
  <c r="M164" i="64"/>
  <c r="G158" i="64"/>
  <c r="F158" i="64"/>
  <c r="H164" i="64"/>
  <c r="H165" i="64" s="1"/>
  <c r="N210" i="64"/>
  <c r="N214" i="64" s="1"/>
  <c r="N17" i="64"/>
  <c r="M17" i="64" l="1"/>
  <c r="M212" i="64" s="1"/>
  <c r="G181" i="64"/>
  <c r="H181" i="64" s="1"/>
  <c r="G165" i="64"/>
  <c r="H16" i="64"/>
  <c r="F164" i="64"/>
  <c r="F165" i="64" s="1"/>
  <c r="E165" i="64" s="1"/>
  <c r="E158" i="64"/>
  <c r="G16" i="64" l="1"/>
  <c r="G211" i="64" s="1"/>
  <c r="G164" i="64"/>
  <c r="E16" i="64"/>
  <c r="E211" i="64" s="1"/>
  <c r="E164" i="64"/>
  <c r="F16" i="64"/>
  <c r="F17" i="64" s="1"/>
  <c r="E17" i="64" s="1"/>
  <c r="E212" i="64" s="1"/>
  <c r="H210" i="64"/>
  <c r="H17" i="64"/>
  <c r="G17" i="64" l="1"/>
  <c r="G212" i="64" s="1"/>
  <c r="G179" i="64"/>
  <c r="H179" i="64" s="1"/>
  <c r="G182" i="64" s="1"/>
  <c r="H182" i="64" s="1"/>
  <c r="H214" i="64"/>
  <c r="F214" i="64" s="1"/>
  <c r="F210" i="64"/>
  <c r="A5" i="64" l="1"/>
  <c r="F5" i="4"/>
  <c r="N5" i="4"/>
  <c r="V5" i="4"/>
  <c r="AD5" i="4"/>
  <c r="G5" i="2"/>
  <c r="P5" i="2"/>
  <c r="Y5" i="2"/>
  <c r="AH5" i="2"/>
  <c r="G5" i="3"/>
  <c r="P5" i="3"/>
  <c r="Y5" i="3"/>
  <c r="AH5" i="3"/>
  <c r="M5" i="82"/>
  <c r="AB5" i="82"/>
  <c r="AQ5" i="82"/>
  <c r="BF5" i="82"/>
  <c r="D2" i="80"/>
  <c r="A3" i="103"/>
  <c r="A3" i="104"/>
  <c r="A3" i="105"/>
  <c r="A3" i="106"/>
  <c r="A3" i="107"/>
</calcChain>
</file>

<file path=xl/sharedStrings.xml><?xml version="1.0" encoding="utf-8"?>
<sst xmlns="http://schemas.openxmlformats.org/spreadsheetml/2006/main" count="2583" uniqueCount="450">
  <si>
    <t>(1)</t>
  </si>
  <si>
    <t>(2)</t>
  </si>
  <si>
    <t>(3)</t>
  </si>
  <si>
    <t>(5)</t>
  </si>
  <si>
    <t>(7)</t>
  </si>
  <si>
    <t>(8)</t>
  </si>
  <si>
    <t>(9)</t>
  </si>
  <si>
    <t>(11)</t>
  </si>
  <si>
    <t>(12)</t>
  </si>
  <si>
    <t>(13)</t>
  </si>
  <si>
    <t>(15)</t>
  </si>
  <si>
    <t xml:space="preserve"> </t>
  </si>
  <si>
    <t xml:space="preserve">Agency: </t>
  </si>
  <si>
    <t xml:space="preserve">UNMATCHED FUNDING </t>
  </si>
  <si>
    <t>NON - ENHANCED MATCHING (50/50)</t>
  </si>
  <si>
    <t>EXPENSE CATEGORY</t>
  </si>
  <si>
    <t>%</t>
  </si>
  <si>
    <t>OPERATING EXPENSES</t>
  </si>
  <si>
    <t>CAPITAL EXPENDITURES</t>
  </si>
  <si>
    <t>OTHER COSTS</t>
  </si>
  <si>
    <t>INDIRECT COSTS</t>
  </si>
  <si>
    <t>State Use Only</t>
  </si>
  <si>
    <t xml:space="preserve">  PERSONNEL</t>
  </si>
  <si>
    <t>TRAVEL</t>
  </si>
  <si>
    <t>TOTAL OPERATING EXPENSES</t>
  </si>
  <si>
    <t>TOTAL OTHER COSTS</t>
  </si>
  <si>
    <t>(I)</t>
  </si>
  <si>
    <t>(II)</t>
  </si>
  <si>
    <t>(III)</t>
  </si>
  <si>
    <t>(IV)</t>
  </si>
  <si>
    <t>(V)</t>
  </si>
  <si>
    <t>Budget Revision No. (1,2,etc):</t>
  </si>
  <si>
    <t>(4)</t>
  </si>
  <si>
    <t>(6)</t>
  </si>
  <si>
    <t>(10)</t>
  </si>
  <si>
    <t>(14)</t>
  </si>
  <si>
    <t>Totals</t>
  </si>
  <si>
    <t>Base MCF</t>
  </si>
  <si>
    <t>AS THE FISCAL AGENT FOR THIS AGENCY, I CERTIFY THAT THIS INVOICE IS BASED UPON ACTUAL COSTS</t>
  </si>
  <si>
    <t xml:space="preserve"> AND THAT THOSE SALARIES AND WAGES FOR STAFF FUNDED IN WHOLE OR IN PART BY FEDERAL </t>
  </si>
  <si>
    <t xml:space="preserve">          DATE</t>
  </si>
  <si>
    <t xml:space="preserve">              AGENCY'S FISCAL AGENT'S SIGNATURE</t>
  </si>
  <si>
    <t xml:space="preserve">              DATE</t>
  </si>
  <si>
    <t xml:space="preserve"> OTHER COSTS</t>
  </si>
  <si>
    <t xml:space="preserve"> INDIRECT COSTS</t>
  </si>
  <si>
    <t>TOTAL PERSONNEL COSTS</t>
  </si>
  <si>
    <t>BENEFIT RATE</t>
  </si>
  <si>
    <t>TOTAL WAGES</t>
  </si>
  <si>
    <t>% Personnel Matched</t>
  </si>
  <si>
    <t>Use this total when requesting reimbursement for this invoice.</t>
  </si>
  <si>
    <t>I.  BUDGET SUMMARY PAGE</t>
  </si>
  <si>
    <t>%        FTE</t>
  </si>
  <si>
    <t>ANNUAL SALARY</t>
  </si>
  <si>
    <t>PERSONNEL</t>
  </si>
  <si>
    <t>(16)</t>
  </si>
  <si>
    <t>BUDGET JUSTIFICATION</t>
  </si>
  <si>
    <t>Program:</t>
  </si>
  <si>
    <t>Agency:</t>
  </si>
  <si>
    <t>Small Cnty Project</t>
  </si>
  <si>
    <t>Travel Expenses</t>
  </si>
  <si>
    <t>Training Expenses</t>
  </si>
  <si>
    <t>Amount Budgeted</t>
  </si>
  <si>
    <t>Subcontracts</t>
  </si>
  <si>
    <t>INITIALS</t>
  </si>
  <si>
    <t xml:space="preserve">TOTAL FUNDING </t>
  </si>
  <si>
    <t>Combined
Fed/State</t>
  </si>
  <si>
    <t>Combined *
Fed/Agency</t>
  </si>
  <si>
    <t>n/a</t>
  </si>
  <si>
    <t>Actual Benefit %</t>
  </si>
  <si>
    <t>Agency Local Revenue</t>
  </si>
  <si>
    <t>CNTY-N
Combined Fed/Agency</t>
  </si>
  <si>
    <t>Actual Benefit Amount</t>
  </si>
  <si>
    <t>Total Non-E %</t>
  </si>
  <si>
    <t>Total E %</t>
  </si>
  <si>
    <t>Total % Non-E &amp; E</t>
  </si>
  <si>
    <t>Original</t>
  </si>
  <si>
    <t>N
Combined Fed/State</t>
  </si>
  <si>
    <t>E
Combined Fed/State</t>
  </si>
  <si>
    <t>CNTY-E
Combined Fed/Agency</t>
  </si>
  <si>
    <t>Title V Balance</t>
  </si>
  <si>
    <t>SGF         Balance</t>
  </si>
  <si>
    <t>Prop 99 Balance</t>
  </si>
  <si>
    <t>TOTAL         BALANCE</t>
  </si>
  <si>
    <t xml:space="preserve">  INVOICE RECONCILIATION SUMMARY TABLE</t>
  </si>
  <si>
    <t>ENHANCED MATCHING (75/25)</t>
  </si>
  <si>
    <t xml:space="preserve">Agency:  </t>
  </si>
  <si>
    <t xml:space="preserve">    </t>
  </si>
  <si>
    <t xml:space="preserve">TOTAL </t>
  </si>
  <si>
    <t>Remaining</t>
  </si>
  <si>
    <t>REMAINING</t>
  </si>
  <si>
    <t>FUNDING</t>
  </si>
  <si>
    <t>Funding</t>
  </si>
  <si>
    <t>Agency</t>
  </si>
  <si>
    <t>Fed/State</t>
  </si>
  <si>
    <t>Fed/Agency</t>
  </si>
  <si>
    <t>Total Expended Funds</t>
  </si>
  <si>
    <t>Remaining Funds</t>
  </si>
  <si>
    <t>YTD Total</t>
  </si>
  <si>
    <t>Combined* Fed/Agency</t>
  </si>
  <si>
    <t>Combined Fed/State</t>
  </si>
  <si>
    <t>Federal Title V</t>
  </si>
  <si>
    <t>State General Funds</t>
  </si>
  <si>
    <t>Local Revenue</t>
  </si>
  <si>
    <t>Combines 
N &amp; E</t>
  </si>
  <si>
    <t xml:space="preserve">
Combines CNTY N &amp; E</t>
  </si>
  <si>
    <t>Total Non-Enhanced and Enhanced Percentage</t>
  </si>
  <si>
    <t>Totals For All Personnel</t>
  </si>
  <si>
    <t>Totals For Selected Travel Personnel</t>
  </si>
  <si>
    <t>(18)</t>
  </si>
  <si>
    <t>% Time In Prog.</t>
  </si>
  <si>
    <t>TITLE OR CLASS.</t>
  </si>
  <si>
    <t>% FTE</t>
  </si>
  <si>
    <t>(19)</t>
  </si>
  <si>
    <t xml:space="preserve">Adjustments/Corrections   </t>
  </si>
  <si>
    <t>Amount</t>
  </si>
  <si>
    <t>Total Wages</t>
  </si>
  <si>
    <t>Total Agency General Fund</t>
  </si>
  <si>
    <t>Note No.</t>
  </si>
  <si>
    <t>Initials</t>
  </si>
  <si>
    <t>Date</t>
  </si>
  <si>
    <t>Note</t>
  </si>
  <si>
    <t>II.  OPERATING EXPENSES DETAIL PAGE</t>
  </si>
  <si>
    <t>IV.  OTHER COSTS DETAIL PAGE</t>
  </si>
  <si>
    <t>I.  PERSONNEL DETAIL PAGE</t>
  </si>
  <si>
    <t>Unmatched Operating Expenses are not eligible for Federal matching funds (Title XIX).  If there are any questions regarding which expenses may not be eligible for Federal matching funds please contact the appropriate MCAH Contract Manager or Program Consultant.</t>
  </si>
  <si>
    <t xml:space="preserve">                        MCAH/PROJECT DIRECTOR'S SIGNATURE</t>
  </si>
  <si>
    <t>* These amounts contain local revenues submitted for information and matching purposes.  MCAH does not reimburse for Agency contributions.</t>
  </si>
  <si>
    <t>SGF</t>
  </si>
  <si>
    <t>FY:</t>
  </si>
  <si>
    <t>Fiscal Year:</t>
  </si>
  <si>
    <t>NOTES PAGE</t>
  </si>
  <si>
    <t>Supp</t>
  </si>
  <si>
    <t>Balance of Available Funds*</t>
  </si>
  <si>
    <t>Adjust/Corr</t>
  </si>
  <si>
    <t>Combined 
Fed/State</t>
  </si>
  <si>
    <r>
      <t xml:space="preserve">Agency's Other Indirect Costs </t>
    </r>
    <r>
      <rPr>
        <b/>
        <sz val="14"/>
        <color indexed="8"/>
        <rFont val="Arial"/>
        <family val="2"/>
      </rPr>
      <t>*</t>
    </r>
    <r>
      <rPr>
        <sz val="11"/>
        <color indexed="8"/>
        <rFont val="Arial"/>
        <family val="2"/>
      </rPr>
      <t xml:space="preserve"> </t>
    </r>
  </si>
  <si>
    <t>MCF % Justification
Maximum characters = 1024</t>
  </si>
  <si>
    <t>Program</t>
  </si>
  <si>
    <t xml:space="preserve"> EXPENSE CATEGORY</t>
  </si>
  <si>
    <t>Budget Programs</t>
  </si>
  <si>
    <t>BR1</t>
  </si>
  <si>
    <t>BR2</t>
  </si>
  <si>
    <t>BR3</t>
  </si>
  <si>
    <t>FISCAL YEAR</t>
  </si>
  <si>
    <t>BUDGET</t>
  </si>
  <si>
    <t xml:space="preserve">TOTAL
 FUNDING </t>
  </si>
  <si>
    <t>Combined*
Fed/Agency</t>
  </si>
  <si>
    <t xml:space="preserve">PCA Codes </t>
  </si>
  <si>
    <t xml:space="preserve"> OPERATING  EXPENSES</t>
  </si>
  <si>
    <t xml:space="preserve"> CAPITAL EXPENSES</t>
  </si>
  <si>
    <t xml:space="preserve">Totals for PCA Codes </t>
  </si>
  <si>
    <t>J-Pers MCF Per Staff</t>
  </si>
  <si>
    <t>PCA Codes</t>
  </si>
  <si>
    <t>ORIGINAL</t>
  </si>
  <si>
    <t>INVOICE #</t>
  </si>
  <si>
    <t>INVOICE PERIOD</t>
  </si>
  <si>
    <t>July 1 - June 30</t>
  </si>
  <si>
    <t>Budget Revision Check</t>
  </si>
  <si>
    <t>Suppl.</t>
  </si>
  <si>
    <t>Total Active</t>
  </si>
  <si>
    <t>% Time in Program</t>
  </si>
  <si>
    <t>Set Print Area</t>
  </si>
  <si>
    <t>[ ORIGINAL ]</t>
  </si>
  <si>
    <t>[ BR2 ]</t>
  </si>
  <si>
    <t>[ BR3 ]</t>
  </si>
  <si>
    <t>ACTIVE</t>
  </si>
  <si>
    <t>NOT ACTIVE</t>
  </si>
  <si>
    <t>[BR1]</t>
  </si>
  <si>
    <t>Actual Benefit $ 
Per Staff</t>
  </si>
  <si>
    <t>TOTALS</t>
  </si>
  <si>
    <t>Current Budget DropDown</t>
  </si>
  <si>
    <t>Total 
Match %</t>
  </si>
  <si>
    <t>CMIS RECONCILIATION SECTION</t>
  </si>
  <si>
    <t xml:space="preserve">Generate a Detail Budget report in CMIS to compare this template to CMIS.  To do this: 
1.) Open CMIS 
2.) Choose Data Entry&gt;Current Contract, Budget &amp; Invoices&gt; Contract Budgets&gt; Choose the Agency and Fiscal Year.  
3.) Click the check box next to the Program (MCAH, BIH, AFLP).
4.) Click on File&gt;Report&gt;Expenditure Detail.  
Make sure that the YTD Bal $ for each expense category matches the CMIS Reconciliation Section above. </t>
  </si>
  <si>
    <t>GUIDE</t>
  </si>
  <si>
    <t>Paid</t>
  </si>
  <si>
    <t xml:space="preserve">Budgeted </t>
  </si>
  <si>
    <t>Balance</t>
  </si>
  <si>
    <t>Staff Benefit Rate</t>
  </si>
  <si>
    <r>
      <rPr>
        <sz val="12"/>
        <color indexed="48"/>
        <rFont val="Arial"/>
        <family val="2"/>
      </rPr>
      <t xml:space="preserve">     </t>
    </r>
    <r>
      <rPr>
        <u/>
        <sz val="12"/>
        <color indexed="48"/>
        <rFont val="Arial"/>
        <family val="2"/>
      </rPr>
      <t>Set Print Area</t>
    </r>
  </si>
  <si>
    <t>Training Expense Justification</t>
  </si>
  <si>
    <t>Travel Expense Justification</t>
  </si>
  <si>
    <t>STATE FUNDING</t>
  </si>
  <si>
    <t>BUDGETED</t>
  </si>
  <si>
    <t>BALANCE</t>
  </si>
  <si>
    <t>Agency Name</t>
  </si>
  <si>
    <t>Agency Contract #</t>
  </si>
  <si>
    <t>Agency Drop-Down</t>
  </si>
  <si>
    <t>Select……………….</t>
  </si>
  <si>
    <t>BENEFITS</t>
  </si>
  <si>
    <t>PERSONNEL MATCH</t>
  </si>
  <si>
    <t>% Personnel Matched:</t>
  </si>
  <si>
    <t>Travel matching percentages if at least one or more staff are selected in column 17.</t>
  </si>
  <si>
    <t>Total</t>
  </si>
  <si>
    <t>Local Revenue Weighted Avg.</t>
  </si>
  <si>
    <t>Combined Fed/State Weighted Avg.</t>
  </si>
  <si>
    <t>Combined *
Fed/Agency Weighted Avg.</t>
  </si>
  <si>
    <t>Combined* Fed/Agency Weighted Avg.</t>
  </si>
  <si>
    <t>TOTAL TRAVEL WEIGHTED- AVG.  %</t>
  </si>
  <si>
    <t>Title V 
Weighted Avg.</t>
  </si>
  <si>
    <t>SGF 
Weighted Avg.</t>
  </si>
  <si>
    <t>Calculates the Actual Benefits for each funding category below</t>
  </si>
  <si>
    <t>TOTAL ACTUAL BENEFIT CALCULATIONS BY FUNDING CATEGORY</t>
  </si>
  <si>
    <t>**Travel matching percentages if at least one or more staff are selected in column 17.</t>
  </si>
  <si>
    <t xml:space="preserve">**If there are no selected Travel Personnel the %'s below defaults to % personnel match. </t>
  </si>
  <si>
    <t>**Determines the weighted average of all personnel that are matching in the Personnel Section</t>
  </si>
  <si>
    <t>Match Available</t>
  </si>
  <si>
    <t>Staff 
Traveling(X)</t>
  </si>
  <si>
    <t>Non-E on Budget</t>
  </si>
  <si>
    <t>E on Budget</t>
  </si>
  <si>
    <t>INVOICE</t>
  </si>
  <si>
    <t>Maximum Reimbursement Calculation</t>
  </si>
  <si>
    <t/>
  </si>
  <si>
    <t>Non-Enhanced</t>
  </si>
  <si>
    <t>Enhanced</t>
  </si>
  <si>
    <t>UnMatched</t>
  </si>
  <si>
    <t>NON-ENHANCED
 MATCHING (50/50)</t>
  </si>
  <si>
    <t>ENHANCED 
MATCHING (75/25)</t>
  </si>
  <si>
    <t>AS THE MCAH/PROJECT DIRECTOR, I CERTIFY THAT I HAVE SEEN AND REVIEWED THIS</t>
  </si>
  <si>
    <t xml:space="preserve"> INVOICE FOR COMPLIANCE WITH MCAH ADMINISTRATIVE AND PROGRAM POLICIES.</t>
  </si>
  <si>
    <t>MCAH-TV
Federal 
Title V</t>
  </si>
  <si>
    <t>MCAH-GF
State General Fund</t>
  </si>
  <si>
    <t>BUDGET REVISIONS</t>
  </si>
  <si>
    <t>INVOICES</t>
  </si>
  <si>
    <t>In cell C6, enter the name of the subcontract (if applicable).</t>
  </si>
  <si>
    <t>The template keeps track of the budget revisions by indicating “ACTIVE” or “NON-ACTIVE” on each budget sheet.  The ORIGINAL BUDGET is currently the “ACTIVE” budget and should you need a budget revision, you will need to change the ORIGINAL BUDGET to “NON-ACTIVE” before you can make the budget revision (BR1) “ACTIVE”.  To activate/deactivate click on cell L20. This procedure applies to all budget revisions.</t>
  </si>
  <si>
    <t>NON-ENHANCED MATCHING (50/50)</t>
  </si>
  <si>
    <t>Other Costs Justification</t>
  </si>
  <si>
    <t>The template automatically populates the operating and personnel line items from the “ACTIVE” budget and displays them in the current invoice.  It is important that you indicate which budget the invoice is being paid from in order to display the correct line items in the personnel and operating expense sections.  To update, click on cell B18 and select the current budget from the drop down menu.</t>
  </si>
  <si>
    <t>Select…………..</t>
  </si>
  <si>
    <t>Invoice Fund Reconciliation</t>
  </si>
  <si>
    <t>RECONCILIATION SECTION (Remaining Funds)</t>
  </si>
  <si>
    <t>Fund Reconciliation sections</t>
  </si>
  <si>
    <t>NON-ENHANCED MATCHING</t>
  </si>
  <si>
    <t>ENHANCED MATCHING</t>
  </si>
  <si>
    <t>Invoice Match Available</t>
  </si>
  <si>
    <t>Match Available Section</t>
  </si>
  <si>
    <r>
      <t xml:space="preserve">This template provides a maximum of three possible budget revisions.  The values of the BR1, BR2, and BR3 sheets are identical to the ORIGINAL BUDGET.  </t>
    </r>
    <r>
      <rPr>
        <b/>
        <sz val="16"/>
        <rFont val="Arial"/>
        <family val="2"/>
      </rPr>
      <t>Be sure to overwrite the values on the budget revision sheets only.  Do not change the ORIGINAL BUDGET.</t>
    </r>
  </si>
  <si>
    <t xml:space="preserve">This guide is intended to provide basic instructions for completing the budget/invoice template.
If you need additional assistance please contact your Contract Manager.
</t>
  </si>
  <si>
    <t>Personnel Match Validation</t>
  </si>
  <si>
    <t>Template Version</t>
  </si>
  <si>
    <t>Budget Revision Hyperlinks</t>
  </si>
  <si>
    <t xml:space="preserve">Each justification sheet contains three budget revision sections.  In order to print the correct justification for each budget revision you must change the print area .  To do this click on the "Set Print Area" hyperlink above the "ACTIVE" budget revision and follow the on-screen instructions.  </t>
  </si>
  <si>
    <t>Set Print Area Hyperlink</t>
  </si>
  <si>
    <t xml:space="preserve">At the top of each justification sheet (J-Pers, J-Oper, J-Capl, and J-Other) you will find hyperlinks for BR1, BR2, and BR3.  The hyperlinks allow you to easily access the justification section for each budget revision.  The justification sheets will clearly indicate "ACTIVE" or "NOT ACTIVE" depending on the activated budget.  For your convenience, the initial values on the budget revisions will be identical.  Any changes to the budget revision justifications will carry over to the next budget revision justification.   </t>
  </si>
  <si>
    <t>REIMBURSEMENT TOTALS</t>
  </si>
  <si>
    <t>Fiscal Year End</t>
  </si>
  <si>
    <t>Fiscal Year Start</t>
  </si>
  <si>
    <t>Fiscal Year Period</t>
  </si>
  <si>
    <t>BUDGET LINE ITEMS</t>
  </si>
  <si>
    <t>SHORTCUTS</t>
  </si>
  <si>
    <t xml:space="preserve">To copy data from one cell down to another without changing the format, use the right mouse button and click on the small square in the bottom right corner of the first cell, then drag down to the next cell.  Finally, release the button and choose 'Fill Without Formatting'.  </t>
  </si>
  <si>
    <t>Place cursor here.</t>
  </si>
  <si>
    <t>(I)  PERSONNEL</t>
  </si>
  <si>
    <t>(II)  OPERATING EXPENSES</t>
  </si>
  <si>
    <t>(IV)  OTHER COSTS</t>
  </si>
  <si>
    <t>(V)  INDIRECT COSTS</t>
  </si>
  <si>
    <t>Budgeted Funds</t>
  </si>
  <si>
    <t>$</t>
  </si>
  <si>
    <t>CDPH Audit Section</t>
  </si>
  <si>
    <t xml:space="preserve">To copy data from cell to another without changing the format, right click on the first cell(s) and choose copy.  Now click and/or highlight the cell(s) you would like to paste into.  With your cursor on the highlighted cell(s) right click and choose 'Paste Special'.  Make sure to choose 'Values' from the list of choices.  </t>
  </si>
  <si>
    <t>FILE NAME</t>
  </si>
  <si>
    <t>Counties</t>
  </si>
  <si>
    <t>[Agreement #] [Program] [Budget/Invoice] [Date]</t>
  </si>
  <si>
    <t>Paste Special Instructions</t>
  </si>
  <si>
    <t>AutoFill Function</t>
  </si>
  <si>
    <t>SUBK</t>
  </si>
  <si>
    <t>SUBK - SUBCONTRACTS</t>
  </si>
  <si>
    <r>
      <t xml:space="preserve">For agencies that have subcontracts, you will need to use a new template to keep track of the budget and invoices.  Be sure to indicate the name of the SubK in cell C6 on the Original Budget sheet.  
Once the budget has been developed, you must transfer the percentages and total funding amount from Row 15 of the SubK Original Budget sheet to the Agency Original Budget sheet in the                         section.  
</t>
    </r>
    <r>
      <rPr>
        <sz val="16"/>
        <color indexed="10"/>
        <rFont val="Arial"/>
        <family val="2"/>
      </rPr>
      <t>IMPORTANT:</t>
    </r>
    <r>
      <rPr>
        <sz val="16"/>
        <rFont val="Arial"/>
        <family val="2"/>
      </rPr>
      <t xml:space="preserve"> Be sure to copy and paste the </t>
    </r>
    <r>
      <rPr>
        <u/>
        <sz val="16"/>
        <rFont val="Arial"/>
        <family val="2"/>
      </rPr>
      <t>values</t>
    </r>
    <r>
      <rPr>
        <sz val="16"/>
        <rFont val="Arial"/>
        <family val="2"/>
      </rPr>
      <t xml:space="preserve"> from the SubK budget into the Agency budget. Be sure to use the                               function to prevent the formatting from being changed. 
</t>
    </r>
    <r>
      <rPr>
        <u/>
        <sz val="16"/>
        <rFont val="Arial"/>
        <family val="2"/>
      </rPr>
      <t>The totals will not be accurate if you hard type the percentages.</t>
    </r>
  </si>
  <si>
    <t xml:space="preserve">    (I) PERSONNEL</t>
  </si>
  <si>
    <t>BUDGETS</t>
  </si>
  <si>
    <t>Difference</t>
  </si>
  <si>
    <t xml:space="preserve">    (II) OPERATING EXPENSE</t>
  </si>
  <si>
    <t xml:space="preserve">    (IV) OTHER COSTS</t>
  </si>
  <si>
    <t xml:space="preserve">    (V) INDIRECT COSTS</t>
  </si>
  <si>
    <t>Click HERE
 to update</t>
  </si>
  <si>
    <t>Click HERE to Activate/
Deactivate</t>
  </si>
  <si>
    <t>S5</t>
  </si>
  <si>
    <t>O5</t>
  </si>
  <si>
    <t>I5</t>
  </si>
  <si>
    <t>G5</t>
  </si>
  <si>
    <t>Budget Cell Reference</t>
  </si>
  <si>
    <t>1st Qtr</t>
  </si>
  <si>
    <t>2nd Qtr</t>
  </si>
  <si>
    <t>3rd Qtr</t>
  </si>
  <si>
    <t>4th Qtr</t>
  </si>
  <si>
    <t>Q1</t>
  </si>
  <si>
    <t>Q2</t>
  </si>
  <si>
    <t>Q3</t>
  </si>
  <si>
    <t>Q4</t>
  </si>
  <si>
    <t>July-September</t>
  </si>
  <si>
    <t>October-December</t>
  </si>
  <si>
    <t>January-March</t>
  </si>
  <si>
    <t>April-June</t>
  </si>
  <si>
    <t>Agency #</t>
  </si>
  <si>
    <t>53133-5520</t>
  </si>
  <si>
    <r>
      <t xml:space="preserve">*Examples: </t>
    </r>
    <r>
      <rPr>
        <sz val="12"/>
        <color indexed="62"/>
        <rFont val="Arial"/>
        <family val="2"/>
      </rPr>
      <t/>
    </r>
  </si>
  <si>
    <t>% PERSONNEL MATCHED</t>
  </si>
  <si>
    <t xml:space="preserve">TPP GF
</t>
  </si>
  <si>
    <t>TPP GF
Weighted Avg.</t>
  </si>
  <si>
    <t>Total Matching Title XIX</t>
  </si>
  <si>
    <t xml:space="preserve">PERSONNEL ACTUAL BENEFITS WORKSHEET </t>
  </si>
  <si>
    <t xml:space="preserve">**UNMATCHED FUNDING </t>
  </si>
  <si>
    <r>
      <t xml:space="preserve">               </t>
    </r>
    <r>
      <rPr>
        <sz val="20"/>
        <rFont val="Arial"/>
        <family val="2"/>
      </rPr>
      <t xml:space="preserve"> </t>
    </r>
    <r>
      <rPr>
        <b/>
        <sz val="20"/>
        <rFont val="Arial"/>
        <family val="2"/>
      </rPr>
      <t>Budget Sheet Drop-Down</t>
    </r>
    <r>
      <rPr>
        <sz val="12"/>
        <rFont val="Arial"/>
        <family val="2"/>
      </rPr>
      <t xml:space="preserve">
                   </t>
    </r>
  </si>
  <si>
    <t>Agencies are responsible for reimbursement of costs above allowable State travel reimbursement rates.  Please contact your contract manager for the current State mileage reimbursement rate.</t>
  </si>
  <si>
    <t>Justification
Maximum characters = 1024</t>
  </si>
  <si>
    <t xml:space="preserve">Contract #:  </t>
  </si>
  <si>
    <t xml:space="preserve">This Section is for MCAH or Agency staff to document problems, questions, or other information. </t>
  </si>
  <si>
    <t>Step 1</t>
  </si>
  <si>
    <t>Step 2</t>
  </si>
  <si>
    <t>Step 3</t>
  </si>
  <si>
    <t>Step 4</t>
  </si>
  <si>
    <t>Step 5</t>
  </si>
  <si>
    <t>Step 6</t>
  </si>
  <si>
    <t>Step 7</t>
  </si>
  <si>
    <t>Step 8</t>
  </si>
  <si>
    <t>Step 9</t>
  </si>
  <si>
    <t>Step 10</t>
  </si>
  <si>
    <t>Step 11</t>
  </si>
  <si>
    <r>
      <t xml:space="preserve">To ensure that all steps are completed, it is recommended that you click on step 1 and move the cursor down as you complete each step below. </t>
    </r>
    <r>
      <rPr>
        <sz val="12"/>
        <color rgb="FFFF0000"/>
        <rFont val="Arial"/>
        <family val="2"/>
      </rPr>
      <t>You may need to change the view settings and zoom out  in order to see the remaining steps clearly.</t>
    </r>
  </si>
  <si>
    <t>In cell F25, enter the current total of I &amp; E General Fund award.</t>
  </si>
  <si>
    <t xml:space="preserve">Invoices are now equipped with fund reconciliations above each expense category.  The fund reconciliation section shows the remaining balance of each funding source up to the current invoice only.  Keep in mind, if there are any negatives in the fund reconciliation section they will automatically be deducted from your total reimbursement reflected in cell F17 of the Invoice Summary Page.  </t>
  </si>
  <si>
    <r>
      <t xml:space="preserve">Only line items that were budgeted in the Non-Enhanced column of the Active budget can be invoiced in the Non-Enhanced column.  If a line item in the Personnel section has not been budgeted in the matchable column but is being invoiced in the matchable column, the cell will turn </t>
    </r>
    <r>
      <rPr>
        <sz val="16"/>
        <color rgb="FFFFC000"/>
        <rFont val="Arial"/>
        <family val="2"/>
      </rPr>
      <t>orange</t>
    </r>
    <r>
      <rPr>
        <sz val="16"/>
        <rFont val="Arial"/>
        <family val="2"/>
      </rPr>
      <t xml:space="preserve">.  Please be sure to make any corrections, if necessary.  </t>
    </r>
  </si>
  <si>
    <t xml:space="preserve">Located on the right side of the Operating Expenses Detail Page and the Other Costs Detail Page is the Match Available section.  Only line items that were budgeted in the Non-Enhanced column of the Active budget can be invoiced in the Non-Enhanced column.  If a line item has not been budgeted in the matchable column but is being invoiced in the matchable column, the word "CHECK" will appear in the Match Available column.    Please be sure to make any corrections, if necessary.  </t>
  </si>
  <si>
    <t>Please use the following file name naming convention when saving this template:</t>
  </si>
  <si>
    <t>Information &amp; Education (I&amp;E) Program
BUDGET SUMMARY PAGE</t>
  </si>
  <si>
    <t>Agreement:</t>
  </si>
  <si>
    <r>
      <t>Information &amp; Education (I&amp;E) Program</t>
    </r>
    <r>
      <rPr>
        <b/>
        <sz val="20"/>
        <rFont val="Arial"/>
        <family val="2"/>
      </rPr>
      <t xml:space="preserve">
INVOICE SUMMARY PAGE</t>
    </r>
  </si>
  <si>
    <t xml:space="preserve">Agreement: </t>
  </si>
  <si>
    <t>53134-5520</t>
  </si>
  <si>
    <t>Executive Director</t>
  </si>
  <si>
    <t>Project Coordinator</t>
  </si>
  <si>
    <t>Fiscal Officer</t>
  </si>
  <si>
    <t>Fiscal Contact</t>
  </si>
  <si>
    <t>I&amp;E GF</t>
  </si>
  <si>
    <t>Combined Fed\State</t>
  </si>
  <si>
    <t>&lt;Type Name Here&gt;</t>
  </si>
  <si>
    <t>Click to Select Title</t>
  </si>
  <si>
    <t>State Fiscal Years</t>
  </si>
  <si>
    <t xml:space="preserve">Signature over </t>
  </si>
  <si>
    <t>Printed Name</t>
  </si>
  <si>
    <t>Use this total when requesting reimbursement for this invoice. 
This is the maximum amount payable from State and Federal sources.</t>
  </si>
  <si>
    <t>Classification</t>
  </si>
  <si>
    <t>Maximum Amount Payable From State and Federal Resources:</t>
  </si>
  <si>
    <t>TRAINING</t>
  </si>
  <si>
    <t xml:space="preserve">Staff Traveling (X) </t>
  </si>
  <si>
    <t>% of 
Budget</t>
  </si>
  <si>
    <t>Signature Over</t>
  </si>
  <si>
    <t>GF BALANCE</t>
  </si>
  <si>
    <t xml:space="preserve">Total GF </t>
  </si>
  <si>
    <t>Project Director</t>
  </si>
  <si>
    <t>Indirect Cost Options</t>
  </si>
  <si>
    <t>(V)  INDIRECT COSTS (LHJ-TD)</t>
  </si>
  <si>
    <t>Click on the Original Budget tab.  Enter all Operating Expense data into the                                               section.  Please note, columns 8,9 will automatically calculate your maximum matchable reimbursement once the personnel section has been completed.  However, for non-matchable items, be sure to delete the formula.</t>
  </si>
  <si>
    <t>Save the file using the              naming convention.</t>
  </si>
  <si>
    <t>Click on the           tab.  Enter the justifications for each line item (if applicable).</t>
  </si>
  <si>
    <t>Enter data into the                        section of the budget template.  In cell F102 enter your agency's total overall Indirect costs.</t>
  </si>
  <si>
    <t xml:space="preserve">Enter data into the                          section of the budget template.  </t>
  </si>
  <si>
    <t>Click on the          tab.  Enter the justifications for each line item (if applicable).</t>
  </si>
  <si>
    <t xml:space="preserve">Click on the         tab.  Enter the benefit percentage rate for each staff. </t>
  </si>
  <si>
    <t>(V)  INDIRECT COSTS (CBO-TP)</t>
  </si>
  <si>
    <t>(V)  INDIRECT COSTS (LHJ-TP)</t>
  </si>
  <si>
    <t xml:space="preserve">Enter the Indirect Cost Rate into the                          tab in cell E14.  </t>
  </si>
  <si>
    <t>[Contract #] [A#] [Agency Name] [FY] [BR#] [Budget Approval Date]</t>
  </si>
  <si>
    <t xml:space="preserve">•  For Community Based Organizations (CBO) select CBO-TP (Total Personnel) which is calculated 
   against Total Personnel including Benefits (Max 15%). </t>
  </si>
  <si>
    <t>(III)  CAPITAL COSTS</t>
  </si>
  <si>
    <t>III.  CAPITAL COSTS DETAIL PAGE</t>
  </si>
  <si>
    <t>TOTAL CAPITAL COSTS</t>
  </si>
  <si>
    <t xml:space="preserve">    (III) CAPITAL COSTS</t>
  </si>
  <si>
    <t>CAPITAL COSTS</t>
  </si>
  <si>
    <t>SubK:</t>
  </si>
  <si>
    <t xml:space="preserve">•  For Local Health Jurisdictions (LHJ), select LHJ-TP (Total Personnel) or LHJ-TD (Total Direct 
   Costs) depending on the CDPH approved County Indirect Cost Rate (ICR) available on the MCAH 
   website (Max 25%). </t>
  </si>
  <si>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time study averages (as approved by MCAH) to complete the matchable columns (8,9).  
</t>
  </si>
  <si>
    <t xml:space="preserve">*Example:  16-10XXX ABC, Inc. FY15-16 BR1 7-1-16  </t>
  </si>
  <si>
    <t>AS THE AUTHORIZED AGENT TO APPROVE BUDGETS FOR THIS AGENCY, I CERTIFY THAT THIS BUDGET IS BASED UPON ACTUAL COSTS AND THAT THOSE SALARIES AND WAGES FOR STAFF FUNDED IN WHOLE OR IN PART BY FEDERAL TITLE XIX FUNDS (IF APPLICABLE) ARE BASED ENTIRELY ON TIME-STUDY DOCUMENTS COMPLETED BY PROGRAM STAFF.  I CERTIFY THAT I HAVE SEEN AND REVIEWED THIS BUDGET FOR COMPLIANCE WITH MCAH ADMINISTRATIVE AND PROGRAM POLICIES.</t>
  </si>
  <si>
    <t>AS THE AUTHORIZED AGENT TO APPROVE INVOICES FOR THIS AGENCY, I CERTIFY THAT THIS INVOICE IS BASED UPON ACTUAL COSTS AND THAT THOSE SALARIES AND WAGES FOR STAFF FUNDED IN WHOLE OR IN PART BY FEDERAL TITLE XIX FUNDS (IF APPLICABLE) ARE BASED ENTIRELY ON TIME-STUDY DOCUMENTS COMPLETED BY PROGRAM STAFF.</t>
  </si>
  <si>
    <t>Operating Expenses</t>
  </si>
  <si>
    <t>Operating Expense Justification</t>
  </si>
  <si>
    <t>Capital Cost Justification</t>
  </si>
  <si>
    <t>Other  Costs</t>
  </si>
  <si>
    <t>*Balance of Available Funds includes State General Fund and Title XIX (if applicable).</t>
  </si>
  <si>
    <t>Advance payment will be recovered at the State level when the first three quarterly invoices are submitted for payment and is dependent on funding availability</t>
  </si>
  <si>
    <t>This is the maximum amount payable from State and Federal sources.</t>
  </si>
  <si>
    <t xml:space="preserve">   **  Unmatched Other Costs are not eligible for Federal matching funds (Title XIX).  </t>
  </si>
  <si>
    <t>Version</t>
  </si>
  <si>
    <t>Changes</t>
  </si>
  <si>
    <t>Format changes only</t>
  </si>
  <si>
    <t>Formula changes to invoice tabs to match appropriate Fund Rec cells. Addition of Template Notes tab to log version changes</t>
  </si>
  <si>
    <t>Budget Revision Shift Limits</t>
  </si>
  <si>
    <t>% of Annual Contract Total</t>
  </si>
  <si>
    <t>Maximum Annual Dollar Shift</t>
  </si>
  <si>
    <r>
      <t xml:space="preserve">Total </t>
    </r>
    <r>
      <rPr>
        <b/>
        <sz val="16"/>
        <rFont val="Arial"/>
        <family val="2"/>
      </rPr>
      <t>Annual</t>
    </r>
    <r>
      <rPr>
        <sz val="16"/>
        <rFont val="Arial"/>
        <family val="2"/>
      </rPr>
      <t xml:space="preserve"> Budget Shift Per Expense Category</t>
    </r>
  </si>
  <si>
    <t>Personnel Budget Shift Totals</t>
  </si>
  <si>
    <t>Indirect Cost Budget Shift Totals</t>
  </si>
  <si>
    <t>Other Costs Budget Shift Totals</t>
  </si>
  <si>
    <t>Capital Costs Budget Shift Totals</t>
  </si>
  <si>
    <t>Operating Expense Budget Shift Totals</t>
  </si>
  <si>
    <t>Added Budget Revision Shift Limits similar to PREP, modified cell references. (GA)</t>
  </si>
  <si>
    <t>Grand Total</t>
  </si>
  <si>
    <t>Yes</t>
  </si>
  <si>
    <t>No</t>
  </si>
  <si>
    <t>Final Invoice:</t>
  </si>
  <si>
    <t>Yes/No</t>
  </si>
  <si>
    <t>Added Final Invoice with Drop Down for Yes/No</t>
  </si>
  <si>
    <t>2019-2020</t>
  </si>
  <si>
    <t>2020-2021</t>
  </si>
  <si>
    <r>
      <t xml:space="preserve">All data entry fields are shaded yellow. </t>
    </r>
    <r>
      <rPr>
        <b/>
        <sz val="14"/>
        <rFont val="Arial"/>
        <family val="2"/>
      </rPr>
      <t>Enter Whole Dollars Only where applicable</t>
    </r>
  </si>
  <si>
    <t>In cell C5 enter your agency name.</t>
  </si>
  <si>
    <r>
      <t xml:space="preserve">In cell C4, enter your contract number </t>
    </r>
    <r>
      <rPr>
        <b/>
        <sz val="16"/>
        <rFont val="Arial"/>
        <family val="2"/>
      </rPr>
      <t>(This cell is locked until agreements are awarded)</t>
    </r>
  </si>
  <si>
    <t>This guide is intended to provide basic instructions for completing the budget template.</t>
  </si>
  <si>
    <t>All budget entry fields are shaded yellow.</t>
  </si>
  <si>
    <r>
      <t xml:space="preserve">To ensure that all steps are completed, it is recommended that you click on step 1 and move the cursor down as you complete each step below. </t>
    </r>
    <r>
      <rPr>
        <sz val="16"/>
        <color rgb="FFFF0000"/>
        <rFont val="Arial"/>
        <family val="2"/>
      </rPr>
      <t>You may need to change the view settings and zoom out in order to see the remaining steps clearly.</t>
    </r>
  </si>
  <si>
    <t>Step 1.</t>
  </si>
  <si>
    <t>Step 2.</t>
  </si>
  <si>
    <r>
      <t>In cell      , enter your agreement number (</t>
    </r>
    <r>
      <rPr>
        <b/>
        <sz val="16"/>
        <rFont val="Arial"/>
        <family val="2"/>
      </rPr>
      <t>This cell is locked until agreements are awarded</t>
    </r>
    <r>
      <rPr>
        <sz val="16"/>
        <rFont val="Arial"/>
        <family val="2"/>
      </rPr>
      <t>).</t>
    </r>
  </si>
  <si>
    <t>Step 3.</t>
  </si>
  <si>
    <t>In cell      , enter your agency name.</t>
  </si>
  <si>
    <t>Step 4.</t>
  </si>
  <si>
    <t>Step 5.</t>
  </si>
  <si>
    <t>Step 6.</t>
  </si>
  <si>
    <t xml:space="preserve">Click on the             tab.  Enter the benefit percentage rate for each staff. </t>
  </si>
  <si>
    <t>Step 7.</t>
  </si>
  <si>
    <t xml:space="preserve">Click on the             tab.  Enter the justifications for each staff. </t>
  </si>
  <si>
    <t>Step 8.</t>
  </si>
  <si>
    <t>Enter data into the                                                       section of the budget template.  Please note, column 8 will automatically calculate your maximum matchable reimbursement once the personnel section has been completed.</t>
  </si>
  <si>
    <t>Step 9.</t>
  </si>
  <si>
    <t xml:space="preserve">Click on the             tab.  Enter the justifications for each line item.  </t>
  </si>
  <si>
    <t xml:space="preserve">Enter data into the                             section of the budget template.  </t>
  </si>
  <si>
    <t>Step 10.</t>
  </si>
  <si>
    <t>Enter data into the                                             section of the budget template.</t>
  </si>
  <si>
    <t>Step 11.</t>
  </si>
  <si>
    <t>Click on the             tab.  Enter the justifications for each line item.</t>
  </si>
  <si>
    <t>Step 12.</t>
  </si>
  <si>
    <t>Enter data into the                                           section of the budget template. Please note, column 8 will populate your maximum matchable reimbursement once the personnel section has been completed.  Delete all formulas in column 8 for all non-matchable line items. See the Administrative Requirements, Budget Template, Other Costs (Fourth Line Item) in RFA 16-10045 for matchable Other Costs.</t>
  </si>
  <si>
    <t>Step 13.</t>
  </si>
  <si>
    <t>Click on the               tab.  Enter the justifications for each line item.</t>
  </si>
  <si>
    <t>Step 14.</t>
  </si>
  <si>
    <t>In cell        enter the Indirect Cost rate.  Community Based Organizations must enter the base rate up to 15%. Local Health Departments have the option of applying up to their CDPH approved County Indirect Cost Rates (ICR) available on the MCAH website.  Rates are calculated against total Personnel including benefits.</t>
  </si>
  <si>
    <t>Step 15.</t>
  </si>
  <si>
    <r>
      <t xml:space="preserve">Click on      to sure the balance in cell </t>
    </r>
    <r>
      <rPr>
        <b/>
        <u/>
        <sz val="16"/>
        <rFont val="Arial"/>
        <family val="2"/>
      </rPr>
      <t>M2</t>
    </r>
    <r>
      <rPr>
        <sz val="16"/>
        <rFont val="Arial"/>
        <family val="2"/>
      </rPr>
      <t xml:space="preserve"> is less than $0.   Unbalanced budgets are allowable within $25.00</t>
    </r>
  </si>
  <si>
    <t>Step 12</t>
  </si>
  <si>
    <t>Save the file using the                  naming convention.</t>
  </si>
  <si>
    <t>[Contract #] [Agency Name] [FY] [Amendment/Invoice] [Date]</t>
  </si>
  <si>
    <t xml:space="preserve">*Example:  11-10278 Maternal, Child &amp; Adolescent Health Division FY12-13 Q1 7-1-12  </t>
  </si>
  <si>
    <r>
      <t xml:space="preserve">In cell       , the Annual I&amp;E State General Fund is </t>
    </r>
    <r>
      <rPr>
        <b/>
        <sz val="16"/>
        <rFont val="Arial"/>
        <family val="2"/>
      </rPr>
      <t>already entered</t>
    </r>
    <r>
      <rPr>
        <sz val="16"/>
        <rFont val="Arial"/>
        <family val="2"/>
      </rPr>
      <t>.</t>
    </r>
  </si>
  <si>
    <t>RFA# 19-10004</t>
  </si>
  <si>
    <t xml:space="preserve">BUDGET ENTRIES STEP BY STEP INSTRUCTIONS                                                                                            </t>
  </si>
  <si>
    <r>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the Federal Financial Participation (FFP) Base </t>
    </r>
    <r>
      <rPr>
        <b/>
        <sz val="16"/>
        <rFont val="Arial"/>
        <family val="2"/>
      </rPr>
      <t>Medi-Cal</t>
    </r>
    <r>
      <rPr>
        <sz val="16"/>
        <rFont val="Arial"/>
        <family val="2"/>
      </rPr>
      <t xml:space="preserve"> Factors (MCF) in Appendix #6 approved by MCAH to complete the matchable column M.</t>
    </r>
  </si>
  <si>
    <r>
      <t xml:space="preserve">In cell      , Fiscal Year 2020-2021 is </t>
    </r>
    <r>
      <rPr>
        <b/>
        <sz val="16"/>
        <rFont val="Arial"/>
        <family val="2"/>
      </rPr>
      <t>already entered</t>
    </r>
    <r>
      <rPr>
        <sz val="16"/>
        <rFont val="Arial"/>
        <family val="2"/>
      </rPr>
      <t>.</t>
    </r>
  </si>
  <si>
    <t>Rev. 11/07/2018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</si>
</sst>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General_)"/>
    <numFmt numFmtId="165" formatCode="0.0%"/>
    <numFmt numFmtId="166" formatCode="0_)"/>
    <numFmt numFmtId="167" formatCode="#,##0;[Red]#,##0"/>
    <numFmt numFmtId="168" formatCode="0.00_);[Red]\(0.00\)"/>
    <numFmt numFmtId="169" formatCode="#,##0.00;[Red]#,##0.00"/>
    <numFmt numFmtId="170" formatCode="&quot;$&quot;#,##0"/>
    <numFmt numFmtId="171" formatCode="0.000;[Red]0.000"/>
    <numFmt numFmtId="172" formatCode="m/d/yy"/>
    <numFmt numFmtId="173" formatCode="#,##0.00%_);[Red]\(#,##0.00%\)"/>
    <numFmt numFmtId="174" formatCode="#,##0.00%_);[Red]\(#,##\(0.00%\)\)"/>
    <numFmt numFmtId="175" formatCode="#,##0.0"/>
    <numFmt numFmtId="176" formatCode="0_);[Red]\(0\)"/>
    <numFmt numFmtId="177" formatCode="[$-409]mmmm\ d\,\ yyyy;@"/>
    <numFmt numFmtId="178" formatCode="mm/dd/yy;@"/>
    <numFmt numFmtId="179" formatCode="_(&quot;$&quot;* #,##0_);_(&quot;$&quot;* \(#,##0\);_(&quot;$&quot;* &quot;-&quot;??_);_(@_)"/>
  </numFmts>
  <fonts count="163">
    <font>
      <sz val="10"/>
      <name val="Arial"/>
    </font>
    <font>
      <sz val="12"/>
      <color indexed="8"/>
      <name val="Arial"/>
      <family val="2"/>
    </font>
    <font>
      <b/>
      <sz val="10"/>
      <name val="Arial"/>
      <family val="2"/>
    </font>
    <font>
      <sz val="10"/>
      <name val="Arial"/>
      <family val="2"/>
    </font>
    <font>
      <sz val="10"/>
      <color indexed="12"/>
      <name val="Arial"/>
      <family val="2"/>
    </font>
    <font>
      <sz val="9"/>
      <name val="TimesNewRomanPS"/>
    </font>
    <font>
      <sz val="12"/>
      <name val="Arial"/>
      <family val="2"/>
    </font>
    <font>
      <b/>
      <i/>
      <sz val="12"/>
      <name val="Arial"/>
      <family val="2"/>
    </font>
    <font>
      <b/>
      <sz val="12"/>
      <name val="Arial"/>
      <family val="2"/>
    </font>
    <font>
      <b/>
      <sz val="11"/>
      <name val="Arial"/>
      <family val="2"/>
    </font>
    <font>
      <sz val="11"/>
      <name val="Arial"/>
      <family val="2"/>
    </font>
    <font>
      <sz val="10"/>
      <color indexed="8"/>
      <name val="Arial"/>
      <family val="2"/>
    </font>
    <font>
      <sz val="12"/>
      <color indexed="9"/>
      <name val="Arial"/>
      <family val="2"/>
    </font>
    <font>
      <sz val="10"/>
      <color indexed="9"/>
      <name val="Arial"/>
      <family val="2"/>
    </font>
    <font>
      <b/>
      <sz val="22"/>
      <name val="Arial"/>
      <family val="2"/>
    </font>
    <font>
      <sz val="12"/>
      <color indexed="8"/>
      <name val="Arial"/>
      <family val="2"/>
    </font>
    <font>
      <sz val="11"/>
      <color indexed="8"/>
      <name val="Arial"/>
      <family val="2"/>
    </font>
    <font>
      <b/>
      <sz val="11"/>
      <color indexed="8"/>
      <name val="Arial"/>
      <family val="2"/>
    </font>
    <font>
      <sz val="16"/>
      <name val="Arial"/>
      <family val="2"/>
    </font>
    <font>
      <b/>
      <sz val="12"/>
      <color indexed="8"/>
      <name val="Arial"/>
      <family val="2"/>
    </font>
    <font>
      <sz val="8"/>
      <color indexed="8"/>
      <name val="Arial"/>
      <family val="2"/>
    </font>
    <font>
      <b/>
      <sz val="10"/>
      <color indexed="8"/>
      <name val="Arial"/>
      <family val="2"/>
    </font>
    <font>
      <sz val="10"/>
      <color indexed="18"/>
      <name val="Arial"/>
      <family val="2"/>
    </font>
    <font>
      <sz val="8"/>
      <name val="Arial"/>
      <family val="2"/>
    </font>
    <font>
      <sz val="12"/>
      <color indexed="18"/>
      <name val="Arial"/>
      <family val="2"/>
    </font>
    <font>
      <sz val="11"/>
      <color indexed="18"/>
      <name val="Arial"/>
      <family val="2"/>
    </font>
    <font>
      <sz val="14"/>
      <color indexed="10"/>
      <name val="Arial"/>
      <family val="2"/>
    </font>
    <font>
      <b/>
      <sz val="14"/>
      <color indexed="10"/>
      <name val="Arial"/>
      <family val="2"/>
    </font>
    <font>
      <b/>
      <sz val="14"/>
      <color indexed="8"/>
      <name val="Arial"/>
      <family val="2"/>
    </font>
    <font>
      <b/>
      <sz val="14"/>
      <name val="Arial"/>
      <family val="2"/>
    </font>
    <font>
      <b/>
      <sz val="12"/>
      <color indexed="55"/>
      <name val="Arial"/>
      <family val="2"/>
    </font>
    <font>
      <sz val="12"/>
      <color indexed="55"/>
      <name val="Arial"/>
      <family val="2"/>
    </font>
    <font>
      <b/>
      <sz val="8"/>
      <color indexed="8"/>
      <name val="Arial"/>
      <family val="2"/>
    </font>
    <font>
      <sz val="12"/>
      <color indexed="10"/>
      <name val="Arial"/>
      <family val="2"/>
    </font>
    <font>
      <b/>
      <sz val="16"/>
      <color indexed="8"/>
      <name val="Arial"/>
      <family val="2"/>
    </font>
    <font>
      <sz val="10"/>
      <color indexed="55"/>
      <name val="Arial"/>
      <family val="2"/>
    </font>
    <font>
      <b/>
      <sz val="10"/>
      <color indexed="55"/>
      <name val="Arial"/>
      <family val="2"/>
    </font>
    <font>
      <sz val="11"/>
      <color indexed="55"/>
      <name val="Arial"/>
      <family val="2"/>
    </font>
    <font>
      <b/>
      <sz val="15"/>
      <name val="Arial"/>
      <family val="2"/>
    </font>
    <font>
      <b/>
      <sz val="15"/>
      <color indexed="8"/>
      <name val="Arial"/>
      <family val="2"/>
    </font>
    <font>
      <b/>
      <sz val="13"/>
      <color indexed="8"/>
      <name val="Arial"/>
      <family val="2"/>
    </font>
    <font>
      <sz val="13"/>
      <color indexed="18"/>
      <name val="Arial"/>
      <family val="2"/>
    </font>
    <font>
      <sz val="15"/>
      <name val="Arial"/>
      <family val="2"/>
    </font>
    <font>
      <u/>
      <sz val="7.5"/>
      <color indexed="12"/>
      <name val="Arial"/>
      <family val="2"/>
    </font>
    <font>
      <b/>
      <sz val="10"/>
      <color indexed="12"/>
      <name val="Arial"/>
      <family val="2"/>
    </font>
    <font>
      <b/>
      <sz val="12"/>
      <color indexed="9"/>
      <name val="Arial"/>
      <family val="2"/>
    </font>
    <font>
      <sz val="9"/>
      <name val="Arial"/>
      <family val="2"/>
    </font>
    <font>
      <sz val="12"/>
      <color indexed="12"/>
      <name val="Arial"/>
      <family val="2"/>
    </font>
    <font>
      <sz val="11"/>
      <color indexed="12"/>
      <name val="Arial"/>
      <family val="2"/>
    </font>
    <font>
      <b/>
      <sz val="11"/>
      <color indexed="12"/>
      <name val="Arial"/>
      <family val="2"/>
    </font>
    <font>
      <b/>
      <sz val="12"/>
      <color indexed="12"/>
      <name val="Arial"/>
      <family val="2"/>
    </font>
    <font>
      <sz val="10"/>
      <color indexed="22"/>
      <name val="Arial"/>
      <family val="2"/>
    </font>
    <font>
      <sz val="12"/>
      <color indexed="22"/>
      <name val="Arial"/>
      <family val="2"/>
    </font>
    <font>
      <sz val="10"/>
      <color indexed="23"/>
      <name val="Arial"/>
      <family val="2"/>
    </font>
    <font>
      <b/>
      <sz val="18"/>
      <color indexed="9"/>
      <name val="Arial"/>
      <family val="2"/>
    </font>
    <font>
      <b/>
      <sz val="12"/>
      <color indexed="22"/>
      <name val="Arial"/>
      <family val="2"/>
    </font>
    <font>
      <b/>
      <sz val="10"/>
      <color indexed="9"/>
      <name val="Arial"/>
      <family val="2"/>
    </font>
    <font>
      <sz val="10"/>
      <color indexed="10"/>
      <name val="Arial"/>
      <family val="2"/>
    </font>
    <font>
      <b/>
      <sz val="16"/>
      <name val="Arial"/>
      <family val="2"/>
    </font>
    <font>
      <sz val="18"/>
      <name val="Arial"/>
      <family val="2"/>
    </font>
    <font>
      <b/>
      <sz val="20"/>
      <color indexed="9"/>
      <name val="Arial"/>
      <family val="2"/>
    </font>
    <font>
      <b/>
      <sz val="20"/>
      <name val="Arial"/>
      <family val="2"/>
    </font>
    <font>
      <b/>
      <sz val="18"/>
      <name val="Arial"/>
      <family val="2"/>
    </font>
    <font>
      <sz val="16"/>
      <color indexed="8"/>
      <name val="Arial"/>
      <family val="2"/>
    </font>
    <font>
      <sz val="18"/>
      <color indexed="18"/>
      <name val="Arial"/>
      <family val="2"/>
    </font>
    <font>
      <b/>
      <sz val="18"/>
      <color indexed="18"/>
      <name val="Arial"/>
      <family val="2"/>
    </font>
    <font>
      <b/>
      <sz val="18"/>
      <color indexed="8"/>
      <name val="Arial"/>
      <family val="2"/>
    </font>
    <font>
      <sz val="18"/>
      <color indexed="8"/>
      <name val="Arial"/>
      <family val="2"/>
    </font>
    <font>
      <b/>
      <sz val="26"/>
      <name val="Arial"/>
      <family val="2"/>
    </font>
    <font>
      <b/>
      <sz val="12"/>
      <color indexed="48"/>
      <name val="Arial"/>
      <family val="2"/>
    </font>
    <font>
      <u/>
      <sz val="12"/>
      <color indexed="48"/>
      <name val="Arial"/>
      <family val="2"/>
    </font>
    <font>
      <b/>
      <sz val="20"/>
      <color indexed="8"/>
      <name val="Arial"/>
      <family val="2"/>
    </font>
    <font>
      <b/>
      <sz val="18"/>
      <color indexed="30"/>
      <name val="Arial"/>
      <family val="2"/>
    </font>
    <font>
      <u/>
      <sz val="16"/>
      <color indexed="48"/>
      <name val="Arial"/>
      <family val="2"/>
    </font>
    <font>
      <b/>
      <sz val="16"/>
      <color indexed="48"/>
      <name val="Arial"/>
      <family val="2"/>
    </font>
    <font>
      <sz val="16"/>
      <color indexed="48"/>
      <name val="Arial"/>
      <family val="2"/>
    </font>
    <font>
      <sz val="18"/>
      <color indexed="9"/>
      <name val="Arial"/>
      <family val="2"/>
    </font>
    <font>
      <b/>
      <i/>
      <sz val="18"/>
      <color indexed="10"/>
      <name val="Arial"/>
      <family val="2"/>
    </font>
    <font>
      <sz val="9"/>
      <color indexed="8"/>
      <name val="Arial"/>
      <family val="2"/>
    </font>
    <font>
      <sz val="9"/>
      <color indexed="9"/>
      <name val="Arial"/>
      <family val="2"/>
    </font>
    <font>
      <b/>
      <sz val="8"/>
      <name val="Arial"/>
      <family val="2"/>
    </font>
    <font>
      <sz val="12"/>
      <color indexed="63"/>
      <name val="Arial"/>
      <family val="2"/>
    </font>
    <font>
      <sz val="9"/>
      <color indexed="10"/>
      <name val="Arial"/>
      <family val="2"/>
    </font>
    <font>
      <sz val="9"/>
      <color indexed="12"/>
      <name val="Arial"/>
      <family val="2"/>
    </font>
    <font>
      <u/>
      <sz val="10"/>
      <name val="Arial"/>
      <family val="2"/>
    </font>
    <font>
      <b/>
      <u/>
      <sz val="10"/>
      <color indexed="12"/>
      <name val="Arial"/>
      <family val="2"/>
    </font>
    <font>
      <b/>
      <u/>
      <sz val="10"/>
      <name val="Arial"/>
      <family val="2"/>
    </font>
    <font>
      <b/>
      <sz val="16"/>
      <color indexed="22"/>
      <name val="Arial"/>
      <family val="2"/>
    </font>
    <font>
      <sz val="12"/>
      <color indexed="48"/>
      <name val="Arial"/>
      <family val="2"/>
    </font>
    <font>
      <sz val="12"/>
      <color indexed="8"/>
      <name val="Arial"/>
      <family val="2"/>
    </font>
    <font>
      <b/>
      <sz val="12"/>
      <color indexed="8"/>
      <name val="Arial"/>
      <family val="2"/>
    </font>
    <font>
      <u/>
      <sz val="12"/>
      <color indexed="48"/>
      <name val="Arial"/>
      <family val="2"/>
    </font>
    <font>
      <sz val="24"/>
      <name val="Arial Black"/>
      <family val="2"/>
    </font>
    <font>
      <sz val="12"/>
      <name val="Times New Roman"/>
      <family val="1"/>
    </font>
    <font>
      <b/>
      <sz val="12"/>
      <color indexed="18"/>
      <name val="Arial"/>
      <family val="2"/>
    </font>
    <font>
      <sz val="14"/>
      <name val="Arial"/>
      <family val="2"/>
    </font>
    <font>
      <u/>
      <sz val="12"/>
      <color indexed="12"/>
      <name val="Arial"/>
      <family val="2"/>
    </font>
    <font>
      <b/>
      <sz val="16"/>
      <color indexed="9"/>
      <name val="Arial"/>
      <family val="2"/>
    </font>
    <font>
      <b/>
      <sz val="10"/>
      <color indexed="10"/>
      <name val="Arial"/>
      <family val="2"/>
    </font>
    <font>
      <sz val="10"/>
      <color indexed="10"/>
      <name val="Arial"/>
      <family val="2"/>
    </font>
    <font>
      <sz val="20"/>
      <name val="Arial"/>
      <family val="2"/>
    </font>
    <font>
      <sz val="12"/>
      <color indexed="62"/>
      <name val="Arial"/>
      <family val="2"/>
    </font>
    <font>
      <sz val="12"/>
      <color indexed="60"/>
      <name val="Arial"/>
      <family val="2"/>
    </font>
    <font>
      <b/>
      <sz val="12"/>
      <color indexed="9"/>
      <name val="Arial"/>
      <family val="2"/>
    </font>
    <font>
      <u/>
      <sz val="12"/>
      <color indexed="62"/>
      <name val="Arial"/>
      <family val="2"/>
    </font>
    <font>
      <b/>
      <sz val="12"/>
      <color indexed="13"/>
      <name val="Arial"/>
      <family val="2"/>
    </font>
    <font>
      <b/>
      <sz val="12"/>
      <color indexed="44"/>
      <name val="Arial"/>
      <family val="2"/>
    </font>
    <font>
      <sz val="12"/>
      <color indexed="10"/>
      <name val="Arial"/>
      <family val="2"/>
    </font>
    <font>
      <b/>
      <sz val="14"/>
      <color indexed="10"/>
      <name val="Arial"/>
      <family val="2"/>
    </font>
    <font>
      <b/>
      <sz val="12"/>
      <color indexed="10"/>
      <name val="Arial"/>
      <family val="2"/>
    </font>
    <font>
      <b/>
      <sz val="28"/>
      <color indexed="8"/>
      <name val="Arial"/>
      <family val="2"/>
    </font>
    <font>
      <sz val="11"/>
      <name val="Calibri"/>
      <family val="2"/>
    </font>
    <font>
      <b/>
      <sz val="24"/>
      <name val="Calibri"/>
      <family val="2"/>
    </font>
    <font>
      <u/>
      <sz val="16"/>
      <name val="Arial"/>
      <family val="2"/>
    </font>
    <font>
      <sz val="8"/>
      <color indexed="9"/>
      <name val="Arial"/>
      <family val="2"/>
    </font>
    <font>
      <u/>
      <sz val="12"/>
      <color indexed="9"/>
      <name val="Arial"/>
      <family val="2"/>
    </font>
    <font>
      <sz val="10"/>
      <color indexed="9"/>
      <name val="Arial"/>
      <family val="2"/>
    </font>
    <font>
      <b/>
      <sz val="22"/>
      <color indexed="12"/>
      <name val="Arial"/>
      <family val="2"/>
    </font>
    <font>
      <b/>
      <u/>
      <sz val="12"/>
      <name val="Arial"/>
      <family val="2"/>
    </font>
    <font>
      <sz val="16"/>
      <color indexed="10"/>
      <name val="Arial"/>
      <family val="2"/>
    </font>
    <font>
      <u/>
      <sz val="12"/>
      <color theme="0"/>
      <name val="Arial"/>
      <family val="2"/>
    </font>
    <font>
      <sz val="12"/>
      <color rgb="FF000000"/>
      <name val="Arial"/>
      <family val="2"/>
    </font>
    <font>
      <sz val="10"/>
      <color rgb="FF000000"/>
      <name val="Arial"/>
      <family val="2"/>
    </font>
    <font>
      <b/>
      <sz val="16"/>
      <color theme="0"/>
      <name val="Arial"/>
      <family val="2"/>
    </font>
    <font>
      <b/>
      <sz val="20"/>
      <color theme="0"/>
      <name val="Arial"/>
      <family val="2"/>
    </font>
    <font>
      <b/>
      <sz val="22"/>
      <color indexed="9"/>
      <name val="Arial"/>
      <family val="2"/>
    </font>
    <font>
      <sz val="12"/>
      <color rgb="FFFF0000"/>
      <name val="Arial"/>
      <family val="2"/>
    </font>
    <font>
      <sz val="10"/>
      <name val="Times New Roman"/>
      <family val="1"/>
    </font>
    <font>
      <sz val="6"/>
      <name val="Arial Black"/>
      <family val="2"/>
    </font>
    <font>
      <sz val="16"/>
      <color rgb="FFFFC000"/>
      <name val="Arial"/>
      <family val="2"/>
    </font>
    <font>
      <sz val="12"/>
      <color theme="0"/>
      <name val="Arial"/>
      <family val="2"/>
    </font>
    <font>
      <b/>
      <sz val="24"/>
      <color indexed="9"/>
      <name val="Arial"/>
      <family val="2"/>
    </font>
    <font>
      <sz val="12"/>
      <color rgb="FF0000FF"/>
      <name val="Arial"/>
      <family val="2"/>
    </font>
    <font>
      <sz val="14"/>
      <color indexed="18"/>
      <name val="Arial"/>
      <family val="2"/>
    </font>
    <font>
      <sz val="15"/>
      <color indexed="8"/>
      <name val="Arial"/>
      <family val="2"/>
    </font>
    <font>
      <sz val="10"/>
      <color rgb="FFFF0000"/>
      <name val="Arial"/>
      <family val="2"/>
    </font>
    <font>
      <b/>
      <sz val="12"/>
      <color indexed="30"/>
      <name val="Arial"/>
      <family val="2"/>
    </font>
    <font>
      <sz val="15.5"/>
      <name val="Arial"/>
      <family val="2"/>
    </font>
    <font>
      <sz val="10"/>
      <color rgb="FFFFFFCC"/>
      <name val="Arial"/>
      <family val="2"/>
    </font>
    <font>
      <sz val="10"/>
      <color theme="0"/>
      <name val="Arial"/>
      <family val="2"/>
    </font>
    <font>
      <b/>
      <sz val="12"/>
      <color theme="0"/>
      <name val="Arial"/>
      <family val="2"/>
    </font>
    <font>
      <sz val="18"/>
      <color theme="0"/>
      <name val="Arial"/>
      <family val="2"/>
    </font>
    <font>
      <b/>
      <sz val="18"/>
      <color theme="0"/>
      <name val="Arial"/>
      <family val="2"/>
    </font>
    <font>
      <sz val="10"/>
      <color theme="0" tint="-0.34998626667073579"/>
      <name val="Arial"/>
      <family val="2"/>
    </font>
    <font>
      <b/>
      <sz val="12"/>
      <color theme="0" tint="-0.34998626667073579"/>
      <name val="Arial"/>
      <family val="2"/>
    </font>
    <font>
      <sz val="8"/>
      <color theme="0"/>
      <name val="Arial"/>
      <family val="2"/>
    </font>
    <font>
      <b/>
      <sz val="12"/>
      <color rgb="FF99CCFF"/>
      <name val="Arial"/>
      <family val="2"/>
    </font>
    <font>
      <b/>
      <sz val="14"/>
      <color theme="0"/>
      <name val="Arial"/>
      <family val="2"/>
    </font>
    <font>
      <b/>
      <sz val="18"/>
      <color rgb="FFFF0000"/>
      <name val="Arial"/>
      <family val="2"/>
    </font>
    <font>
      <b/>
      <sz val="26"/>
      <color indexed="10"/>
      <name val="Arial"/>
      <family val="2"/>
    </font>
    <font>
      <b/>
      <sz val="24"/>
      <name val="Arial"/>
      <family val="2"/>
    </font>
    <font>
      <sz val="8"/>
      <name val="Arial Black"/>
      <family val="2"/>
    </font>
    <font>
      <u/>
      <sz val="16"/>
      <color theme="0"/>
      <name val="Arial"/>
      <family val="2"/>
    </font>
    <font>
      <b/>
      <sz val="7.4"/>
      <name val="Arial Black"/>
      <family val="2"/>
    </font>
    <font>
      <sz val="16"/>
      <color rgb="FFFF0000"/>
      <name val="Arial"/>
      <family val="2"/>
    </font>
    <font>
      <sz val="16"/>
      <color indexed="30"/>
      <name val="Arial"/>
      <family val="2"/>
    </font>
    <font>
      <b/>
      <sz val="16"/>
      <color indexed="30"/>
      <name val="Arial"/>
      <family val="2"/>
    </font>
    <font>
      <u/>
      <sz val="16"/>
      <color indexed="12"/>
      <name val="Arial"/>
      <family val="2"/>
    </font>
    <font>
      <b/>
      <u/>
      <sz val="16"/>
      <name val="Arial"/>
      <family val="2"/>
    </font>
    <font>
      <u/>
      <sz val="12"/>
      <name val="Arial"/>
      <family val="2"/>
    </font>
    <font>
      <b/>
      <sz val="10"/>
      <color theme="0"/>
      <name val="Arial"/>
      <family val="2"/>
    </font>
    <font>
      <b/>
      <sz val="10"/>
      <color rgb="FF99CCFF"/>
      <name val="Arial"/>
      <family val="2"/>
    </font>
    <font>
      <b/>
      <sz val="12"/>
      <color rgb="FFC0C0C0"/>
      <name val="Arial"/>
      <family val="2"/>
    </font>
  </fonts>
  <fills count="51">
    <fill>
      <patternFill patternType="none"/>
    </fill>
    <fill>
      <patternFill patternType="gray125"/>
    </fill>
    <fill>
      <patternFill patternType="solid">
        <fgColor indexed="9"/>
        <bgColor indexed="22"/>
      </patternFill>
    </fill>
    <fill>
      <patternFill patternType="solid">
        <fgColor indexed="9"/>
        <bgColor indexed="64"/>
      </patternFill>
    </fill>
    <fill>
      <patternFill patternType="solid">
        <fgColor indexed="65"/>
        <bgColor indexed="8"/>
      </patternFill>
    </fill>
    <fill>
      <patternFill patternType="solid">
        <fgColor indexed="9"/>
        <bgColor indexed="8"/>
      </patternFill>
    </fill>
    <fill>
      <patternFill patternType="solid">
        <fgColor indexed="43"/>
        <bgColor indexed="8"/>
      </patternFill>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7"/>
        <b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2"/>
        <bgColor indexed="27"/>
      </patternFill>
    </fill>
    <fill>
      <patternFill patternType="solid">
        <fgColor indexed="22"/>
        <bgColor indexed="8"/>
      </patternFill>
    </fill>
    <fill>
      <patternFill patternType="solid">
        <fgColor indexed="13"/>
        <bgColor indexed="64"/>
      </patternFill>
    </fill>
    <fill>
      <patternFill patternType="solid">
        <fgColor indexed="42"/>
        <bgColor indexed="64"/>
      </patternFill>
    </fill>
    <fill>
      <patternFill patternType="solid">
        <fgColor indexed="42"/>
        <bgColor indexed="22"/>
      </patternFill>
    </fill>
    <fill>
      <patternFill patternType="solid">
        <fgColor indexed="9"/>
        <bgColor indexed="9"/>
      </patternFill>
    </fill>
    <fill>
      <patternFill patternType="solid">
        <fgColor indexed="51"/>
        <bgColor indexed="9"/>
      </patternFill>
    </fill>
    <fill>
      <patternFill patternType="solid">
        <fgColor indexed="8"/>
        <bgColor indexed="64"/>
      </patternFill>
    </fill>
    <fill>
      <patternFill patternType="solid">
        <fgColor indexed="55"/>
        <bgColor indexed="64"/>
      </patternFill>
    </fill>
    <fill>
      <patternFill patternType="solid">
        <fgColor indexed="63"/>
        <bgColor indexed="64"/>
      </patternFill>
    </fill>
    <fill>
      <patternFill patternType="solid">
        <fgColor indexed="46"/>
        <bgColor indexed="64"/>
      </patternFill>
    </fill>
    <fill>
      <patternFill patternType="solid">
        <fgColor indexed="50"/>
        <bgColor indexed="64"/>
      </patternFill>
    </fill>
    <fill>
      <patternFill patternType="solid">
        <fgColor indexed="1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00FF"/>
        <bgColor indexed="64"/>
      </patternFill>
    </fill>
    <fill>
      <patternFill patternType="solid">
        <fgColor theme="4" tint="0.39997558519241921"/>
        <bgColor indexed="64"/>
      </patternFill>
    </fill>
    <fill>
      <patternFill patternType="solid">
        <fgColor rgb="FFFFFF99"/>
        <bgColor indexed="64"/>
      </patternFill>
    </fill>
    <fill>
      <patternFill patternType="solid">
        <fgColor rgb="FF99CCFF"/>
        <bgColor indexed="64"/>
      </patternFill>
    </fill>
    <fill>
      <patternFill patternType="solid">
        <fgColor theme="0"/>
        <bgColor indexed="8"/>
      </patternFill>
    </fill>
    <fill>
      <patternFill patternType="solid">
        <fgColor rgb="FFFFFF99"/>
        <bgColor indexed="8"/>
      </patternFill>
    </fill>
    <fill>
      <patternFill patternType="solid">
        <fgColor theme="0"/>
        <bgColor indexed="22"/>
      </patternFill>
    </fill>
    <fill>
      <patternFill patternType="solid">
        <fgColor theme="0"/>
        <bgColor indexed="9"/>
      </patternFill>
    </fill>
    <fill>
      <patternFill patternType="solid">
        <fgColor rgb="FFFFCC99"/>
        <bgColor indexed="64"/>
      </patternFill>
    </fill>
    <fill>
      <patternFill patternType="solid">
        <fgColor rgb="FFFFCC99"/>
        <bgColor indexed="8"/>
      </patternFill>
    </fill>
    <fill>
      <patternFill patternType="solid">
        <fgColor rgb="FFFF0000"/>
        <bgColor indexed="64"/>
      </patternFill>
    </fill>
    <fill>
      <patternFill patternType="solid">
        <fgColor rgb="FFCCFFCC"/>
        <bgColor indexed="22"/>
      </patternFill>
    </fill>
    <fill>
      <patternFill patternType="solid">
        <fgColor rgb="FF0066FF"/>
        <bgColor indexed="64"/>
      </patternFill>
    </fill>
    <fill>
      <patternFill patternType="solid">
        <fgColor rgb="FFDA9694"/>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s>
  <borders count="1050">
    <border>
      <left/>
      <right/>
      <top/>
      <bottom/>
      <diagonal/>
    </border>
    <border>
      <left/>
      <right/>
      <top style="double">
        <color indexed="64"/>
      </top>
      <bottom/>
      <diagonal/>
    </border>
    <border>
      <left/>
      <right/>
      <top/>
      <bottom style="double">
        <color indexed="64"/>
      </bottom>
      <diagonal/>
    </border>
    <border>
      <left/>
      <right/>
      <top/>
      <bottom style="medium">
        <color indexed="8"/>
      </bottom>
      <diagonal/>
    </border>
    <border>
      <left/>
      <right style="thick">
        <color indexed="64"/>
      </right>
      <top style="thick">
        <color indexed="64"/>
      </top>
      <bottom/>
      <diagonal/>
    </border>
    <border>
      <left style="double">
        <color indexed="8"/>
      </left>
      <right style="thin">
        <color indexed="8"/>
      </right>
      <top style="double">
        <color indexed="8"/>
      </top>
      <bottom style="double">
        <color indexed="8"/>
      </bottom>
      <diagonal/>
    </border>
    <border>
      <left style="double">
        <color indexed="8"/>
      </left>
      <right style="thin">
        <color indexed="8"/>
      </right>
      <top/>
      <bottom style="double">
        <color indexed="8"/>
      </bottom>
      <diagonal/>
    </border>
    <border>
      <left style="double">
        <color indexed="8"/>
      </left>
      <right/>
      <top/>
      <bottom style="double">
        <color indexed="8"/>
      </bottom>
      <diagonal/>
    </border>
    <border>
      <left/>
      <right/>
      <top/>
      <bottom style="thick">
        <color indexed="64"/>
      </bottom>
      <diagonal/>
    </border>
    <border>
      <left style="thick">
        <color indexed="8"/>
      </left>
      <right/>
      <top style="thick">
        <color indexed="8"/>
      </top>
      <bottom style="double">
        <color indexed="64"/>
      </bottom>
      <diagonal/>
    </border>
    <border>
      <left/>
      <right/>
      <top style="thick">
        <color indexed="64"/>
      </top>
      <bottom style="double">
        <color indexed="64"/>
      </bottom>
      <diagonal/>
    </border>
    <border>
      <left style="double">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style="thin">
        <color indexed="8"/>
      </left>
      <right style="double">
        <color indexed="8"/>
      </right>
      <top style="medium">
        <color indexed="8"/>
      </top>
      <bottom style="double">
        <color indexed="8"/>
      </bottom>
      <diagonal/>
    </border>
    <border>
      <left style="double">
        <color indexed="8"/>
      </left>
      <right/>
      <top style="double">
        <color indexed="8"/>
      </top>
      <bottom style="double">
        <color indexed="8"/>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64"/>
      </bottom>
      <diagonal/>
    </border>
    <border>
      <left style="double">
        <color indexed="64"/>
      </left>
      <right/>
      <top/>
      <bottom/>
      <diagonal/>
    </border>
    <border>
      <left style="thin">
        <color indexed="8"/>
      </left>
      <right/>
      <top/>
      <bottom/>
      <diagonal/>
    </border>
    <border>
      <left/>
      <right style="thin">
        <color indexed="8"/>
      </right>
      <top/>
      <bottom style="double">
        <color indexed="64"/>
      </bottom>
      <diagonal/>
    </border>
    <border>
      <left style="double">
        <color indexed="8"/>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8"/>
      </top>
      <bottom style="double">
        <color indexed="8"/>
      </bottom>
      <diagonal/>
    </border>
    <border>
      <left style="double">
        <color indexed="8"/>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double">
        <color indexed="64"/>
      </right>
      <top/>
      <bottom/>
      <diagonal/>
    </border>
    <border>
      <left/>
      <right style="double">
        <color indexed="8"/>
      </right>
      <top style="thin">
        <color indexed="8"/>
      </top>
      <bottom/>
      <diagonal/>
    </border>
    <border>
      <left/>
      <right style="double">
        <color indexed="8"/>
      </right>
      <top/>
      <bottom/>
      <diagonal/>
    </border>
    <border>
      <left style="thin">
        <color indexed="8"/>
      </left>
      <right style="double">
        <color indexed="8"/>
      </right>
      <top style="double">
        <color indexed="8"/>
      </top>
      <bottom style="double">
        <color indexed="8"/>
      </bottom>
      <diagonal/>
    </border>
    <border>
      <left style="thin">
        <color indexed="8"/>
      </left>
      <right style="double">
        <color indexed="8"/>
      </right>
      <top/>
      <bottom style="double">
        <color indexed="8"/>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diagonal/>
    </border>
    <border>
      <left/>
      <right/>
      <top/>
      <bottom style="double">
        <color indexed="8"/>
      </bottom>
      <diagonal/>
    </border>
    <border>
      <left/>
      <right/>
      <top style="double">
        <color indexed="8"/>
      </top>
      <bottom/>
      <diagonal/>
    </border>
    <border>
      <left style="double">
        <color indexed="8"/>
      </left>
      <right/>
      <top style="double">
        <color indexed="8"/>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double">
        <color indexed="64"/>
      </top>
      <bottom style="double">
        <color indexed="64"/>
      </bottom>
      <diagonal/>
    </border>
    <border>
      <left style="double">
        <color indexed="55"/>
      </left>
      <right style="double">
        <color indexed="55"/>
      </right>
      <top/>
      <bottom/>
      <diagonal/>
    </border>
    <border>
      <left style="double">
        <color indexed="55"/>
      </left>
      <right style="double">
        <color indexed="55"/>
      </right>
      <top/>
      <bottom style="double">
        <color indexed="55"/>
      </bottom>
      <diagonal/>
    </border>
    <border>
      <left/>
      <right style="thin">
        <color indexed="8"/>
      </right>
      <top style="double">
        <color indexed="8"/>
      </top>
      <bottom style="double">
        <color indexed="8"/>
      </bottom>
      <diagonal/>
    </border>
    <border>
      <left/>
      <right style="thin">
        <color indexed="8"/>
      </right>
      <top/>
      <bottom/>
      <diagonal/>
    </border>
    <border>
      <left style="double">
        <color indexed="8"/>
      </left>
      <right style="thin">
        <color indexed="8"/>
      </right>
      <top/>
      <bottom/>
      <diagonal/>
    </border>
    <border>
      <left style="double">
        <color indexed="8"/>
      </left>
      <right/>
      <top/>
      <bottom style="double">
        <color indexed="64"/>
      </bottom>
      <diagonal/>
    </border>
    <border>
      <left/>
      <right style="thin">
        <color indexed="8"/>
      </right>
      <top style="double">
        <color indexed="8"/>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medium">
        <color indexed="64"/>
      </left>
      <right/>
      <top/>
      <bottom/>
      <diagonal/>
    </border>
    <border>
      <left style="thin">
        <color indexed="8"/>
      </left>
      <right style="double">
        <color indexed="8"/>
      </right>
      <top style="double">
        <color indexed="8"/>
      </top>
      <bottom style="thin">
        <color indexed="64"/>
      </bottom>
      <diagonal/>
    </border>
    <border>
      <left/>
      <right/>
      <top style="thin">
        <color indexed="64"/>
      </top>
      <bottom/>
      <diagonal/>
    </border>
    <border>
      <left style="double">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64"/>
      </left>
      <right style="double">
        <color indexed="64"/>
      </right>
      <top/>
      <bottom style="double">
        <color indexed="8"/>
      </bottom>
      <diagonal/>
    </border>
    <border>
      <left style="thick">
        <color indexed="8"/>
      </left>
      <right/>
      <top style="thick">
        <color indexed="8"/>
      </top>
      <bottom/>
      <diagonal/>
    </border>
    <border>
      <left/>
      <right/>
      <top style="thick">
        <color indexed="8"/>
      </top>
      <bottom/>
      <diagonal/>
    </border>
    <border>
      <left style="thick">
        <color indexed="8"/>
      </left>
      <right/>
      <top/>
      <bottom/>
      <diagonal/>
    </border>
    <border>
      <left style="thick">
        <color indexed="8"/>
      </left>
      <right/>
      <top/>
      <bottom style="thick">
        <color indexed="8"/>
      </bottom>
      <diagonal/>
    </border>
    <border>
      <left/>
      <right/>
      <top/>
      <bottom style="thick">
        <color indexed="8"/>
      </bottom>
      <diagonal/>
    </border>
    <border>
      <left/>
      <right/>
      <top/>
      <bottom style="medium">
        <color indexed="64"/>
      </bottom>
      <diagonal/>
    </border>
    <border>
      <left/>
      <right/>
      <top/>
      <bottom style="double">
        <color indexed="55"/>
      </bottom>
      <diagonal/>
    </border>
    <border>
      <left style="double">
        <color indexed="8"/>
      </left>
      <right style="thin">
        <color indexed="8"/>
      </right>
      <top style="double">
        <color indexed="8"/>
      </top>
      <bottom style="thin">
        <color indexed="64"/>
      </bottom>
      <diagonal/>
    </border>
    <border>
      <left style="double">
        <color indexed="8"/>
      </left>
      <right style="thin">
        <color indexed="8"/>
      </right>
      <top style="thin">
        <color indexed="64"/>
      </top>
      <bottom style="thin">
        <color indexed="64"/>
      </bottom>
      <diagonal/>
    </border>
    <border>
      <left style="double">
        <color indexed="8"/>
      </left>
      <right style="thin">
        <color indexed="8"/>
      </right>
      <top style="thin">
        <color indexed="64"/>
      </top>
      <bottom style="double">
        <color indexed="64"/>
      </bottom>
      <diagonal/>
    </border>
    <border>
      <left/>
      <right style="double">
        <color indexed="8"/>
      </right>
      <top/>
      <bottom style="double">
        <color indexed="8"/>
      </bottom>
      <diagonal/>
    </border>
    <border>
      <left/>
      <right style="double">
        <color indexed="8"/>
      </right>
      <top style="double">
        <color indexed="8"/>
      </top>
      <bottom/>
      <diagonal/>
    </border>
    <border>
      <left style="double">
        <color indexed="8"/>
      </left>
      <right style="thin">
        <color indexed="8"/>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8"/>
      </right>
      <top style="double">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medium">
        <color indexed="64"/>
      </left>
      <right/>
      <top style="medium">
        <color indexed="64"/>
      </top>
      <bottom/>
      <diagonal/>
    </border>
    <border>
      <left style="thick">
        <color indexed="64"/>
      </left>
      <right/>
      <top/>
      <bottom/>
      <diagonal/>
    </border>
    <border>
      <left style="thin">
        <color indexed="64"/>
      </left>
      <right style="thin">
        <color indexed="64"/>
      </right>
      <top style="double">
        <color indexed="64"/>
      </top>
      <bottom/>
      <diagonal/>
    </border>
    <border>
      <left/>
      <right style="thin">
        <color indexed="8"/>
      </right>
      <top style="medium">
        <color indexed="8"/>
      </top>
      <bottom style="double">
        <color indexed="8"/>
      </bottom>
      <diagonal/>
    </border>
    <border>
      <left/>
      <right style="double">
        <color indexed="64"/>
      </right>
      <top style="medium">
        <color indexed="64"/>
      </top>
      <bottom/>
      <diagonal/>
    </border>
    <border>
      <left style="double">
        <color indexed="64"/>
      </left>
      <right style="thin">
        <color indexed="8"/>
      </right>
      <top/>
      <bottom/>
      <diagonal/>
    </border>
    <border>
      <left style="thin">
        <color indexed="8"/>
      </left>
      <right style="double">
        <color indexed="8"/>
      </right>
      <top/>
      <bottom/>
      <diagonal/>
    </border>
    <border>
      <left style="double">
        <color indexed="64"/>
      </left>
      <right style="thin">
        <color indexed="8"/>
      </right>
      <top/>
      <bottom style="double">
        <color indexed="8"/>
      </bottom>
      <diagonal/>
    </border>
    <border>
      <left/>
      <right style="double">
        <color indexed="64"/>
      </right>
      <top/>
      <bottom style="double">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8"/>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medium">
        <color indexed="8"/>
      </bottom>
      <diagonal/>
    </border>
    <border>
      <left/>
      <right style="double">
        <color indexed="64"/>
      </right>
      <top style="medium">
        <color indexed="8"/>
      </top>
      <bottom style="medium">
        <color indexed="8"/>
      </bottom>
      <diagonal/>
    </border>
    <border>
      <left style="thin">
        <color indexed="8"/>
      </left>
      <right style="thin">
        <color indexed="8"/>
      </right>
      <top style="medium">
        <color indexed="8"/>
      </top>
      <bottom style="double">
        <color indexed="8"/>
      </bottom>
      <diagonal/>
    </border>
    <border>
      <left style="double">
        <color indexed="8"/>
      </left>
      <right style="thin">
        <color indexed="8"/>
      </right>
      <top style="medium">
        <color indexed="8"/>
      </top>
      <bottom/>
      <diagonal/>
    </border>
    <border>
      <left/>
      <right style="thin">
        <color indexed="8"/>
      </right>
      <top style="medium">
        <color indexed="8"/>
      </top>
      <bottom/>
      <diagonal/>
    </border>
    <border>
      <left style="thin">
        <color indexed="8"/>
      </left>
      <right style="double">
        <color indexed="8"/>
      </right>
      <top style="medium">
        <color indexed="8"/>
      </top>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8"/>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8"/>
      </left>
      <right style="double">
        <color indexed="8"/>
      </right>
      <top/>
      <bottom/>
      <diagonal/>
    </border>
    <border>
      <left/>
      <right/>
      <top/>
      <bottom style="thin">
        <color indexed="64"/>
      </bottom>
      <diagonal/>
    </border>
    <border>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double">
        <color indexed="8"/>
      </right>
      <top/>
      <bottom style="thin">
        <color indexed="64"/>
      </bottom>
      <diagonal/>
    </border>
    <border>
      <left style="thin">
        <color indexed="8"/>
      </left>
      <right style="double">
        <color indexed="8"/>
      </right>
      <top style="double">
        <color indexed="8"/>
      </top>
      <bottom/>
      <diagonal/>
    </border>
    <border>
      <left style="thin">
        <color indexed="64"/>
      </left>
      <right style="thin">
        <color indexed="64"/>
      </right>
      <top style="thin">
        <color indexed="8"/>
      </top>
      <bottom style="thin">
        <color indexed="8"/>
      </bottom>
      <diagonal/>
    </border>
    <border>
      <left style="thin">
        <color indexed="8"/>
      </left>
      <right style="double">
        <color indexed="64"/>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double">
        <color indexed="64"/>
      </right>
      <top style="double">
        <color indexed="8"/>
      </top>
      <bottom style="thin">
        <color indexed="8"/>
      </bottom>
      <diagonal/>
    </border>
    <border>
      <left style="double">
        <color indexed="64"/>
      </left>
      <right style="thin">
        <color indexed="8"/>
      </right>
      <top style="double">
        <color indexed="8"/>
      </top>
      <bottom style="thin">
        <color indexed="64"/>
      </bottom>
      <diagonal/>
    </border>
    <border>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style="double">
        <color indexed="55"/>
      </right>
      <top/>
      <bottom style="thin">
        <color indexed="55"/>
      </bottom>
      <diagonal/>
    </border>
    <border>
      <left/>
      <right/>
      <top/>
      <bottom style="thin">
        <color indexed="55"/>
      </bottom>
      <diagonal/>
    </border>
    <border>
      <left/>
      <right/>
      <top style="thin">
        <color indexed="55"/>
      </top>
      <bottom style="thin">
        <color indexed="55"/>
      </bottom>
      <diagonal/>
    </border>
    <border>
      <left/>
      <right style="double">
        <color indexed="55"/>
      </right>
      <top style="thin">
        <color indexed="55"/>
      </top>
      <bottom style="thin">
        <color indexed="55"/>
      </bottom>
      <diagonal/>
    </border>
    <border>
      <left style="double">
        <color indexed="55"/>
      </left>
      <right style="double">
        <color indexed="55"/>
      </right>
      <top style="thin">
        <color indexed="55"/>
      </top>
      <bottom style="thin">
        <color indexed="55"/>
      </bottom>
      <diagonal/>
    </border>
    <border>
      <left/>
      <right/>
      <top style="thin">
        <color indexed="55"/>
      </top>
      <bottom style="double">
        <color indexed="55"/>
      </bottom>
      <diagonal/>
    </border>
    <border>
      <left/>
      <right style="double">
        <color indexed="55"/>
      </right>
      <top style="thin">
        <color indexed="55"/>
      </top>
      <bottom style="double">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style="double">
        <color indexed="55"/>
      </top>
      <bottom/>
      <diagonal/>
    </border>
    <border>
      <left style="double">
        <color indexed="55"/>
      </left>
      <right style="double">
        <color indexed="55"/>
      </right>
      <top style="double">
        <color indexed="55"/>
      </top>
      <bottom style="thin">
        <color indexed="55"/>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64"/>
      </left>
      <right/>
      <top style="double">
        <color indexed="64"/>
      </top>
      <bottom/>
      <diagonal/>
    </border>
    <border>
      <left style="double">
        <color indexed="64"/>
      </left>
      <right style="thin">
        <color indexed="8"/>
      </right>
      <top style="double">
        <color indexed="64"/>
      </top>
      <bottom/>
      <diagonal/>
    </border>
    <border>
      <left style="thin">
        <color indexed="8"/>
      </left>
      <right/>
      <top style="double">
        <color indexed="64"/>
      </top>
      <bottom/>
      <diagonal/>
    </border>
    <border>
      <left style="double">
        <color indexed="8"/>
      </left>
      <right/>
      <top style="double">
        <color indexed="64"/>
      </top>
      <bottom/>
      <diagonal/>
    </border>
    <border>
      <left style="thin">
        <color indexed="64"/>
      </left>
      <right style="thin">
        <color indexed="64"/>
      </right>
      <top/>
      <bottom style="thin">
        <color indexed="64"/>
      </bottom>
      <diagonal/>
    </border>
    <border>
      <left style="double">
        <color indexed="8"/>
      </left>
      <right style="thin">
        <color indexed="8"/>
      </right>
      <top/>
      <bottom style="thin">
        <color indexed="8"/>
      </bottom>
      <diagonal/>
    </border>
    <border>
      <left/>
      <right style="double">
        <color indexed="8"/>
      </right>
      <top style="thin">
        <color indexed="64"/>
      </top>
      <bottom style="thin">
        <color indexed="64"/>
      </bottom>
      <diagonal/>
    </border>
    <border>
      <left style="double">
        <color indexed="8"/>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thin">
        <color indexed="64"/>
      </right>
      <top/>
      <bottom style="thin">
        <color indexed="64"/>
      </bottom>
      <diagonal/>
    </border>
    <border>
      <left/>
      <right style="double">
        <color indexed="8"/>
      </right>
      <top style="thin">
        <color indexed="64"/>
      </top>
      <bottom style="double">
        <color indexed="64"/>
      </bottom>
      <diagonal/>
    </border>
    <border>
      <left/>
      <right/>
      <top style="double">
        <color indexed="55"/>
      </top>
      <bottom/>
      <diagonal/>
    </border>
    <border>
      <left style="double">
        <color indexed="8"/>
      </left>
      <right style="double">
        <color indexed="8"/>
      </right>
      <top/>
      <bottom style="double">
        <color indexed="8"/>
      </bottom>
      <diagonal/>
    </border>
    <border>
      <left style="double">
        <color indexed="55"/>
      </left>
      <right/>
      <top style="double">
        <color indexed="55"/>
      </top>
      <bottom/>
      <diagonal/>
    </border>
    <border>
      <left style="double">
        <color indexed="55"/>
      </left>
      <right/>
      <top/>
      <bottom/>
      <diagonal/>
    </border>
    <border>
      <left style="double">
        <color indexed="55"/>
      </left>
      <right/>
      <top/>
      <bottom style="double">
        <color indexed="55"/>
      </bottom>
      <diagonal/>
    </border>
    <border>
      <left style="double">
        <color indexed="55"/>
      </left>
      <right/>
      <top style="double">
        <color indexed="55"/>
      </top>
      <bottom style="double">
        <color indexed="55"/>
      </bottom>
      <diagonal/>
    </border>
    <border>
      <left style="double">
        <color indexed="55"/>
      </left>
      <right style="double">
        <color indexed="55"/>
      </right>
      <top/>
      <bottom style="hair">
        <color indexed="64"/>
      </bottom>
      <diagonal/>
    </border>
    <border>
      <left/>
      <right/>
      <top style="double">
        <color indexed="55"/>
      </top>
      <bottom style="double">
        <color indexed="64"/>
      </bottom>
      <diagonal/>
    </border>
    <border>
      <left/>
      <right style="double">
        <color indexed="55"/>
      </right>
      <top style="double">
        <color indexed="55"/>
      </top>
      <bottom style="double">
        <color indexed="64"/>
      </bottom>
      <diagonal/>
    </border>
    <border>
      <left style="double">
        <color indexed="55"/>
      </left>
      <right style="double">
        <color indexed="55"/>
      </right>
      <top style="double">
        <color indexed="55"/>
      </top>
      <bottom style="double">
        <color indexed="64"/>
      </bottom>
      <diagonal/>
    </border>
    <border>
      <left/>
      <right style="thin">
        <color indexed="64"/>
      </right>
      <top style="double">
        <color indexed="8"/>
      </top>
      <bottom style="double">
        <color indexed="8"/>
      </bottom>
      <diagonal/>
    </border>
    <border>
      <left/>
      <right style="double">
        <color indexed="64"/>
      </right>
      <top style="double">
        <color indexed="8"/>
      </top>
      <bottom style="double">
        <color indexed="8"/>
      </bottom>
      <diagonal/>
    </border>
    <border>
      <left style="thin">
        <color indexed="8"/>
      </left>
      <right/>
      <top style="medium">
        <color indexed="8"/>
      </top>
      <bottom/>
      <diagonal/>
    </border>
    <border>
      <left/>
      <right style="double">
        <color indexed="8"/>
      </right>
      <top style="double">
        <color indexed="8"/>
      </top>
      <bottom style="double">
        <color indexed="8"/>
      </bottom>
      <diagonal/>
    </border>
    <border>
      <left style="double">
        <color indexed="64"/>
      </left>
      <right style="double">
        <color indexed="64"/>
      </right>
      <top style="dotted">
        <color indexed="64"/>
      </top>
      <bottom/>
      <diagonal/>
    </border>
    <border>
      <left/>
      <right style="double">
        <color indexed="64"/>
      </right>
      <top style="dotted">
        <color indexed="64"/>
      </top>
      <bottom/>
      <diagonal/>
    </border>
    <border>
      <left style="thin">
        <color indexed="64"/>
      </left>
      <right style="thin">
        <color indexed="64"/>
      </right>
      <top style="dotted">
        <color indexed="64"/>
      </top>
      <bottom/>
      <diagonal/>
    </border>
    <border>
      <left style="double">
        <color indexed="64"/>
      </left>
      <right/>
      <top style="double">
        <color indexed="8"/>
      </top>
      <bottom style="double">
        <color indexed="8"/>
      </bottom>
      <diagonal/>
    </border>
    <border>
      <left style="double">
        <color indexed="64"/>
      </left>
      <right style="thin">
        <color indexed="8"/>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bottom style="double">
        <color indexed="8"/>
      </bottom>
      <diagonal/>
    </border>
    <border>
      <left style="double">
        <color indexed="64"/>
      </left>
      <right style="thin">
        <color indexed="8"/>
      </right>
      <top style="double">
        <color indexed="8"/>
      </top>
      <bottom/>
      <diagonal/>
    </border>
    <border>
      <left/>
      <right style="double">
        <color indexed="64"/>
      </right>
      <top/>
      <bottom style="thin">
        <color indexed="64"/>
      </bottom>
      <diagonal/>
    </border>
    <border>
      <left/>
      <right style="double">
        <color indexed="8"/>
      </right>
      <top/>
      <bottom style="double">
        <color indexed="64"/>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64"/>
      </bottom>
      <diagonal/>
    </border>
    <border>
      <left style="double">
        <color indexed="64"/>
      </left>
      <right/>
      <top style="medium">
        <color indexed="64"/>
      </top>
      <bottom/>
      <diagonal/>
    </border>
    <border>
      <left style="double">
        <color indexed="64"/>
      </left>
      <right style="double">
        <color indexed="64"/>
      </right>
      <top style="hair">
        <color indexed="8"/>
      </top>
      <bottom/>
      <diagonal/>
    </border>
    <border>
      <left style="double">
        <color indexed="64"/>
      </left>
      <right/>
      <top/>
      <bottom style="double">
        <color indexed="55"/>
      </bottom>
      <diagonal/>
    </border>
    <border>
      <left style="double">
        <color indexed="64"/>
      </left>
      <right/>
      <top style="double">
        <color indexed="55"/>
      </top>
      <bottom style="double">
        <color indexed="64"/>
      </bottom>
      <diagonal/>
    </border>
    <border>
      <left style="double">
        <color indexed="55"/>
      </left>
      <right style="double">
        <color indexed="55"/>
      </right>
      <top style="hair">
        <color indexed="64"/>
      </top>
      <bottom style="hair">
        <color indexed="64"/>
      </bottom>
      <diagonal/>
    </border>
    <border>
      <left style="double">
        <color indexed="55"/>
      </left>
      <right style="double">
        <color indexed="55"/>
      </right>
      <top style="hair">
        <color indexed="64"/>
      </top>
      <bottom style="double">
        <color indexed="55"/>
      </bottom>
      <diagonal/>
    </border>
    <border>
      <left style="double">
        <color indexed="55"/>
      </left>
      <right style="double">
        <color indexed="55"/>
      </right>
      <top style="double">
        <color indexed="64"/>
      </top>
      <bottom/>
      <diagonal/>
    </border>
    <border>
      <left style="thin">
        <color indexed="8"/>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55"/>
      </right>
      <top/>
      <bottom style="double">
        <color indexed="55"/>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ck">
        <color indexed="64"/>
      </left>
      <right/>
      <top/>
      <bottom style="medium">
        <color indexed="64"/>
      </bottom>
      <diagonal/>
    </border>
    <border>
      <left/>
      <right style="double">
        <color indexed="64"/>
      </right>
      <top style="double">
        <color indexed="64"/>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uble">
        <color indexed="64"/>
      </left>
      <right/>
      <top style="medium">
        <color indexed="64"/>
      </top>
      <bottom style="medium">
        <color indexed="64"/>
      </bottom>
      <diagonal/>
    </border>
    <border>
      <left/>
      <right style="double">
        <color indexed="55"/>
      </right>
      <top style="double">
        <color indexed="55"/>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right/>
      <top style="medium">
        <color indexed="8"/>
      </top>
      <bottom style="medium">
        <color indexed="8"/>
      </bottom>
      <diagonal/>
    </border>
    <border>
      <left style="medium">
        <color indexed="8"/>
      </left>
      <right/>
      <top/>
      <bottom style="medium">
        <color indexed="8"/>
      </bottom>
      <diagonal/>
    </border>
    <border>
      <left/>
      <right style="double">
        <color indexed="64"/>
      </right>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double">
        <color indexed="64"/>
      </right>
      <top style="medium">
        <color indexed="64"/>
      </top>
      <bottom style="medium">
        <color indexed="8"/>
      </bottom>
      <diagonal/>
    </border>
    <border>
      <left/>
      <right style="medium">
        <color indexed="64"/>
      </right>
      <top style="double">
        <color indexed="8"/>
      </top>
      <bottom/>
      <diagonal/>
    </border>
    <border>
      <left style="medium">
        <color indexed="64"/>
      </left>
      <right/>
      <top style="double">
        <color indexed="8"/>
      </top>
      <bottom style="medium">
        <color indexed="64"/>
      </bottom>
      <diagonal/>
    </border>
    <border>
      <left/>
      <right/>
      <top style="double">
        <color indexed="8"/>
      </top>
      <bottom style="medium">
        <color indexed="64"/>
      </bottom>
      <diagonal/>
    </border>
    <border>
      <left/>
      <right style="double">
        <color indexed="64"/>
      </right>
      <top style="double">
        <color indexed="8"/>
      </top>
      <bottom style="medium">
        <color indexed="64"/>
      </bottom>
      <diagonal/>
    </border>
    <border>
      <left style="double">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style="thin">
        <color indexed="8"/>
      </left>
      <right style="double">
        <color indexed="8"/>
      </right>
      <top style="thin">
        <color indexed="8"/>
      </top>
      <bottom style="medium">
        <color indexed="8"/>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8"/>
      </left>
      <right style="double">
        <color indexed="64"/>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8"/>
      </left>
      <right style="thin">
        <color indexed="8"/>
      </right>
      <top style="thin">
        <color indexed="8"/>
      </top>
      <bottom style="double">
        <color indexed="8"/>
      </bottom>
      <diagonal/>
    </border>
    <border>
      <left style="thin">
        <color indexed="64"/>
      </left>
      <right style="double">
        <color indexed="64"/>
      </right>
      <top style="thin">
        <color indexed="64"/>
      </top>
      <bottom/>
      <diagonal/>
    </border>
    <border>
      <left style="thin">
        <color indexed="8"/>
      </left>
      <right style="double">
        <color indexed="8"/>
      </right>
      <top style="thin">
        <color indexed="64"/>
      </top>
      <bottom/>
      <diagonal/>
    </border>
    <border>
      <left style="thin">
        <color indexed="64"/>
      </left>
      <right/>
      <top/>
      <bottom style="double">
        <color indexed="64"/>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64"/>
      </right>
      <top style="thin">
        <color indexed="64"/>
      </top>
      <bottom/>
      <diagonal/>
    </border>
    <border>
      <left style="thin">
        <color indexed="8"/>
      </left>
      <right/>
      <top style="thin">
        <color indexed="64"/>
      </top>
      <bottom style="medium">
        <color indexed="64"/>
      </bottom>
      <diagonal/>
    </border>
    <border>
      <left/>
      <right/>
      <top/>
      <bottom style="double">
        <color auto="1"/>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bottom/>
      <diagonal/>
    </border>
    <border>
      <left style="double">
        <color indexed="8"/>
      </left>
      <right style="thin">
        <color indexed="64"/>
      </right>
      <top style="thin">
        <color indexed="64"/>
      </top>
      <bottom style="double">
        <color indexed="64"/>
      </bottom>
      <diagonal/>
    </border>
    <border>
      <left style="double">
        <color auto="1"/>
      </left>
      <right style="thin">
        <color auto="1"/>
      </right>
      <top/>
      <bottom/>
      <diagonal/>
    </border>
    <border>
      <left style="thin">
        <color indexed="8"/>
      </left>
      <right/>
      <top style="thin">
        <color indexed="8"/>
      </top>
      <bottom/>
      <diagonal/>
    </border>
    <border>
      <left style="double">
        <color auto="1"/>
      </left>
      <right style="thin">
        <color auto="1"/>
      </right>
      <top/>
      <bottom style="double">
        <color indexed="64"/>
      </bottom>
      <diagonal/>
    </border>
    <border>
      <left style="double">
        <color auto="1"/>
      </left>
      <right style="thin">
        <color auto="1"/>
      </right>
      <top style="double">
        <color indexed="64"/>
      </top>
      <bottom/>
      <diagonal/>
    </border>
    <border>
      <left style="double">
        <color auto="1"/>
      </left>
      <right style="thin">
        <color auto="1"/>
      </right>
      <top style="thin">
        <color indexed="8"/>
      </top>
      <bottom style="thin">
        <color indexed="8"/>
      </bottom>
      <diagonal/>
    </border>
    <border>
      <left style="double">
        <color auto="1"/>
      </left>
      <right style="thin">
        <color indexed="8"/>
      </right>
      <top style="thin">
        <color indexed="64"/>
      </top>
      <bottom style="medium">
        <color indexed="64"/>
      </bottom>
      <diagonal/>
    </border>
    <border>
      <left style="double">
        <color auto="1"/>
      </left>
      <right/>
      <top/>
      <bottom/>
      <diagonal/>
    </border>
    <border>
      <left style="double">
        <color auto="1"/>
      </left>
      <right style="thin">
        <color indexed="8"/>
      </right>
      <top style="double">
        <color indexed="8"/>
      </top>
      <bottom style="double">
        <color indexed="8"/>
      </bottom>
      <diagonal/>
    </border>
    <border>
      <left style="double">
        <color auto="1"/>
      </left>
      <right style="thin">
        <color indexed="8"/>
      </right>
      <top style="thin">
        <color indexed="64"/>
      </top>
      <bottom style="thin">
        <color indexed="64"/>
      </bottom>
      <diagonal/>
    </border>
    <border>
      <left style="double">
        <color auto="1"/>
      </left>
      <right style="thin">
        <color indexed="8"/>
      </right>
      <top style="thin">
        <color indexed="64"/>
      </top>
      <bottom style="medium">
        <color indexed="8"/>
      </bottom>
      <diagonal/>
    </border>
    <border>
      <left style="double">
        <color auto="1"/>
      </left>
      <right style="thin">
        <color indexed="8"/>
      </right>
      <top/>
      <bottom style="thin">
        <color indexed="64"/>
      </bottom>
      <diagonal/>
    </border>
    <border>
      <left style="double">
        <color auto="1"/>
      </left>
      <right style="thin">
        <color indexed="8"/>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8"/>
      </top>
      <bottom/>
      <diagonal/>
    </border>
    <border>
      <left style="double">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8"/>
      </right>
      <top style="double">
        <color indexed="64"/>
      </top>
      <bottom style="double">
        <color indexed="64"/>
      </bottom>
      <diagonal/>
    </border>
    <border>
      <left style="double">
        <color indexed="64"/>
      </left>
      <right style="thin">
        <color indexed="8"/>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8"/>
      </right>
      <top style="double">
        <color indexed="64"/>
      </top>
      <bottom style="double">
        <color indexed="64"/>
      </bottom>
      <diagonal/>
    </border>
    <border>
      <left style="double">
        <color indexed="8"/>
      </left>
      <right/>
      <top style="double">
        <color indexed="8"/>
      </top>
      <bottom/>
      <diagonal/>
    </border>
    <border>
      <left style="double">
        <color indexed="64"/>
      </left>
      <right style="thin">
        <color indexed="64"/>
      </right>
      <top style="double">
        <color indexed="8"/>
      </top>
      <bottom style="dotted">
        <color indexed="64"/>
      </bottom>
      <diagonal/>
    </border>
    <border>
      <left/>
      <right style="thin">
        <color indexed="64"/>
      </right>
      <top style="double">
        <color indexed="8"/>
      </top>
      <bottom style="dotted">
        <color indexed="64"/>
      </bottom>
      <diagonal/>
    </border>
    <border>
      <left style="thin">
        <color indexed="64"/>
      </left>
      <right/>
      <top style="double">
        <color indexed="8"/>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style="double">
        <color indexed="64"/>
      </right>
      <top style="double">
        <color indexed="8"/>
      </top>
      <bottom style="double">
        <color indexed="8"/>
      </bottom>
      <diagonal/>
    </border>
    <border>
      <left style="double">
        <color auto="1"/>
      </left>
      <right style="thin">
        <color indexed="8"/>
      </right>
      <top style="double">
        <color indexed="8"/>
      </top>
      <bottom style="thin">
        <color indexed="8"/>
      </bottom>
      <diagonal/>
    </border>
    <border>
      <left style="double">
        <color indexed="64"/>
      </left>
      <right style="thin">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8"/>
      </left>
      <right style="double">
        <color indexed="8"/>
      </right>
      <top style="double">
        <color indexed="64"/>
      </top>
      <bottom style="double">
        <color indexed="64"/>
      </bottom>
      <diagonal/>
    </border>
    <border>
      <left style="thin">
        <color indexed="8"/>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8"/>
      </left>
      <right style="thin">
        <color indexed="8"/>
      </right>
      <top style="double">
        <color indexed="64"/>
      </top>
      <bottom style="double">
        <color indexed="64"/>
      </bottom>
      <diagonal/>
    </border>
    <border>
      <left style="double">
        <color indexed="8"/>
      </left>
      <right/>
      <top style="thin">
        <color indexed="64"/>
      </top>
      <bottom/>
      <diagonal/>
    </border>
    <border>
      <left style="double">
        <color indexed="8"/>
      </left>
      <right/>
      <top/>
      <bottom style="double">
        <color indexed="64"/>
      </bottom>
      <diagonal/>
    </border>
    <border>
      <left style="thin">
        <color indexed="8"/>
      </left>
      <right style="double">
        <color indexed="8"/>
      </right>
      <top style="thin">
        <color indexed="64"/>
      </top>
      <bottom style="thin">
        <color indexed="8"/>
      </bottom>
      <diagonal/>
    </border>
    <border>
      <left/>
      <right style="double">
        <color indexed="8"/>
      </right>
      <top/>
      <bottom style="thin">
        <color indexed="8"/>
      </bottom>
      <diagonal/>
    </border>
    <border>
      <left style="thin">
        <color indexed="8"/>
      </left>
      <right style="double">
        <color indexed="64"/>
      </right>
      <top/>
      <bottom style="thin">
        <color indexed="8"/>
      </bottom>
      <diagonal/>
    </border>
    <border>
      <left style="thin">
        <color indexed="8"/>
      </left>
      <right/>
      <top/>
      <bottom style="thin">
        <color indexed="8"/>
      </bottom>
      <diagonal/>
    </border>
    <border>
      <left/>
      <right style="double">
        <color indexed="8"/>
      </right>
      <top style="medium">
        <color indexed="8"/>
      </top>
      <bottom style="medium">
        <color indexed="8"/>
      </bottom>
      <diagonal/>
    </border>
    <border>
      <left style="double">
        <color indexed="64"/>
      </left>
      <right/>
      <top style="double">
        <color indexed="64"/>
      </top>
      <bottom style="double">
        <color indexed="8"/>
      </bottom>
      <diagonal/>
    </border>
    <border>
      <left/>
      <right/>
      <top style="double">
        <color indexed="64"/>
      </top>
      <bottom style="double">
        <color indexed="8"/>
      </bottom>
      <diagonal/>
    </border>
    <border>
      <left/>
      <right style="double">
        <color indexed="8"/>
      </right>
      <top style="double">
        <color indexed="64"/>
      </top>
      <bottom style="double">
        <color indexed="8"/>
      </bottom>
      <diagonal/>
    </border>
    <border>
      <left style="thin">
        <color indexed="64"/>
      </left>
      <right/>
      <top style="medium">
        <color indexed="8"/>
      </top>
      <bottom style="medium">
        <color indexed="8"/>
      </bottom>
      <diagonal/>
    </border>
    <border>
      <left style="double">
        <color indexed="64"/>
      </left>
      <right/>
      <top style="medium">
        <color indexed="8"/>
      </top>
      <bottom style="medium">
        <color indexed="8"/>
      </bottom>
      <diagonal/>
    </border>
    <border>
      <left style="thin">
        <color indexed="64"/>
      </left>
      <right/>
      <top style="medium">
        <color indexed="8"/>
      </top>
      <bottom style="double">
        <color indexed="8"/>
      </bottom>
      <diagonal/>
    </border>
    <border>
      <left style="double">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style="thin">
        <color indexed="8"/>
      </right>
      <top style="double">
        <color indexed="8"/>
      </top>
      <bottom style="double">
        <color indexed="64"/>
      </bottom>
      <diagonal/>
    </border>
    <border>
      <left/>
      <right style="double">
        <color indexed="8"/>
      </right>
      <top style="double">
        <color indexed="8"/>
      </top>
      <bottom style="double">
        <color indexed="64"/>
      </bottom>
      <diagonal/>
    </border>
    <border>
      <left style="double">
        <color indexed="64"/>
      </left>
      <right style="thin">
        <color indexed="8"/>
      </right>
      <top style="double">
        <color indexed="8"/>
      </top>
      <bottom style="double">
        <color indexed="64"/>
      </bottom>
      <diagonal/>
    </border>
    <border>
      <left/>
      <right/>
      <top style="double">
        <color indexed="8"/>
      </top>
      <bottom style="double">
        <color indexed="64"/>
      </bottom>
      <diagonal/>
    </border>
    <border>
      <left style="thin">
        <color indexed="64"/>
      </left>
      <right style="thin">
        <color indexed="8"/>
      </right>
      <top style="medium">
        <color indexed="8"/>
      </top>
      <bottom style="double">
        <color indexed="8"/>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double">
        <color auto="1"/>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double">
        <color indexed="8"/>
      </top>
      <bottom style="thin">
        <color indexed="8"/>
      </bottom>
      <diagonal/>
    </border>
    <border>
      <left/>
      <right style="double">
        <color indexed="8"/>
      </right>
      <top style="thin">
        <color indexed="64"/>
      </top>
      <bottom style="thin">
        <color indexed="64"/>
      </bottom>
      <diagonal/>
    </border>
    <border>
      <left/>
      <right style="double">
        <color indexed="8"/>
      </right>
      <top style="thin">
        <color indexed="64"/>
      </top>
      <bottom/>
      <diagonal/>
    </border>
    <border>
      <left style="double">
        <color indexed="64"/>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double">
        <color indexed="8"/>
      </right>
      <top style="thin">
        <color indexed="8"/>
      </top>
      <bottom style="thin">
        <color indexed="8"/>
      </bottom>
      <diagonal/>
    </border>
    <border>
      <left/>
      <right style="double">
        <color indexed="64"/>
      </right>
      <top/>
      <bottom style="thin">
        <color indexed="64"/>
      </bottom>
      <diagonal/>
    </border>
    <border>
      <left/>
      <right/>
      <top style="thin">
        <color indexed="64"/>
      </top>
      <bottom style="medium">
        <color indexed="64"/>
      </bottom>
      <diagonal/>
    </border>
    <border>
      <left style="double">
        <color indexed="8"/>
      </left>
      <right style="thin">
        <color indexed="8"/>
      </right>
      <top style="thin">
        <color indexed="8"/>
      </top>
      <bottom/>
      <diagonal/>
    </border>
    <border>
      <left style="double">
        <color indexed="8"/>
      </left>
      <right style="thin">
        <color indexed="64"/>
      </right>
      <top style="double">
        <color indexed="64"/>
      </top>
      <bottom style="double">
        <color indexed="64"/>
      </bottom>
      <diagonal/>
    </border>
    <border>
      <left style="double">
        <color indexed="8"/>
      </left>
      <right style="thin">
        <color indexed="64"/>
      </right>
      <top style="thin">
        <color indexed="8"/>
      </top>
      <bottom/>
      <diagonal/>
    </border>
    <border>
      <left style="double">
        <color indexed="8"/>
      </left>
      <right style="thin">
        <color indexed="8"/>
      </right>
      <top style="thin">
        <color indexed="64"/>
      </top>
      <bottom/>
      <diagonal/>
    </border>
    <border>
      <left style="double">
        <color indexed="8"/>
      </left>
      <right style="thin">
        <color indexed="8"/>
      </right>
      <top style="medium">
        <color indexed="8"/>
      </top>
      <bottom style="medium">
        <color indexed="8"/>
      </bottom>
      <diagonal/>
    </border>
    <border>
      <left style="double">
        <color indexed="8"/>
      </left>
      <right/>
      <top style="medium">
        <color indexed="8"/>
      </top>
      <bottom/>
      <diagonal/>
    </border>
    <border>
      <left style="double">
        <color indexed="64"/>
      </left>
      <right style="thin">
        <color indexed="64"/>
      </right>
      <top style="thin">
        <color indexed="8"/>
      </top>
      <bottom/>
      <diagonal/>
    </border>
    <border>
      <left style="double">
        <color indexed="64"/>
      </left>
      <right style="thin">
        <color indexed="8"/>
      </right>
      <top style="medium">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double">
        <color indexed="8"/>
      </left>
      <right/>
      <top style="double">
        <color indexed="8"/>
      </top>
      <bottom style="thin">
        <color indexed="64"/>
      </bottom>
      <diagonal/>
    </border>
    <border>
      <left style="double">
        <color indexed="8"/>
      </left>
      <right style="thin">
        <color indexed="8"/>
      </right>
      <top style="thin">
        <color indexed="64"/>
      </top>
      <bottom style="medium">
        <color indexed="64"/>
      </bottom>
      <diagonal/>
    </border>
    <border>
      <left style="double">
        <color auto="1"/>
      </left>
      <right style="thin">
        <color indexed="8"/>
      </right>
      <top style="thin">
        <color indexed="64"/>
      </top>
      <bottom style="medium">
        <color indexed="64"/>
      </bottom>
      <diagonal/>
    </border>
    <border>
      <left style="double">
        <color indexed="8"/>
      </left>
      <right/>
      <top style="double">
        <color indexed="8"/>
      </top>
      <bottom style="thin">
        <color indexed="8"/>
      </bottom>
      <diagonal/>
    </border>
    <border>
      <left style="thin">
        <color indexed="64"/>
      </left>
      <right/>
      <top style="medium">
        <color indexed="64"/>
      </top>
      <bottom style="medium">
        <color indexed="64"/>
      </bottom>
      <diagonal/>
    </border>
    <border>
      <left/>
      <right style="thin">
        <color indexed="8"/>
      </right>
      <top style="thin">
        <color indexed="8"/>
      </top>
      <bottom style="thin">
        <color auto="1"/>
      </bottom>
      <diagonal/>
    </border>
    <border>
      <left style="thin">
        <color indexed="8"/>
      </left>
      <right style="double">
        <color indexed="8"/>
      </right>
      <top style="thin">
        <color indexed="8"/>
      </top>
      <bottom style="thin">
        <color auto="1"/>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double">
        <color indexed="8"/>
      </left>
      <right style="thin">
        <color indexed="8"/>
      </right>
      <top style="thin">
        <color indexed="8"/>
      </top>
      <bottom style="thin">
        <color auto="1"/>
      </bottom>
      <diagonal/>
    </border>
    <border>
      <left style="double">
        <color indexed="8"/>
      </left>
      <right style="thin">
        <color indexed="8"/>
      </right>
      <top style="thin">
        <color auto="1"/>
      </top>
      <bottom style="thin">
        <color auto="1"/>
      </bottom>
      <diagonal/>
    </border>
    <border>
      <left style="double">
        <color indexed="8"/>
      </left>
      <right style="thin">
        <color indexed="8"/>
      </right>
      <top style="thin">
        <color indexed="8"/>
      </top>
      <bottom style="double">
        <color auto="1"/>
      </bottom>
      <diagonal/>
    </border>
    <border>
      <left style="double">
        <color auto="1"/>
      </left>
      <right style="thin">
        <color auto="1"/>
      </right>
      <top style="thin">
        <color indexed="8"/>
      </top>
      <bottom style="double">
        <color auto="1"/>
      </bottom>
      <diagonal/>
    </border>
    <border>
      <left style="thin">
        <color indexed="8"/>
      </left>
      <right/>
      <top/>
      <bottom style="double">
        <color auto="1"/>
      </bottom>
      <diagonal/>
    </border>
    <border>
      <left/>
      <right style="double">
        <color indexed="8"/>
      </right>
      <top/>
      <bottom style="double">
        <color auto="1"/>
      </bottom>
      <diagonal/>
    </border>
    <border>
      <left style="double">
        <color indexed="8"/>
      </left>
      <right style="thin">
        <color indexed="8"/>
      </right>
      <top style="thin">
        <color indexed="64"/>
      </top>
      <bottom style="double">
        <color auto="1"/>
      </bottom>
      <diagonal/>
    </border>
    <border>
      <left style="double">
        <color indexed="64"/>
      </left>
      <right/>
      <top/>
      <bottom style="double">
        <color indexed="64"/>
      </bottom>
      <diagonal/>
    </border>
    <border>
      <left style="double">
        <color indexed="64"/>
      </left>
      <right style="double">
        <color indexed="64"/>
      </right>
      <top style="thin">
        <color indexed="64"/>
      </top>
      <bottom style="thin">
        <color indexed="64"/>
      </bottom>
      <diagonal/>
    </border>
    <border>
      <left/>
      <right/>
      <top style="hair">
        <color indexed="8"/>
      </top>
      <bottom/>
      <diagonal/>
    </border>
    <border>
      <left style="double">
        <color indexed="64"/>
      </left>
      <right style="thin">
        <color indexed="8"/>
      </right>
      <top/>
      <bottom style="double">
        <color indexed="8"/>
      </bottom>
      <diagonal/>
    </border>
    <border>
      <left style="thin">
        <color indexed="8"/>
      </left>
      <right style="double">
        <color indexed="8"/>
      </right>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55"/>
      </left>
      <right style="double">
        <color indexed="55"/>
      </right>
      <top/>
      <bottom style="thin">
        <color indexed="55"/>
      </bottom>
      <diagonal/>
    </border>
    <border>
      <left/>
      <right/>
      <top style="double">
        <color auto="1"/>
      </top>
      <bottom/>
      <diagonal/>
    </border>
    <border>
      <left style="double">
        <color indexed="64"/>
      </left>
      <right style="double">
        <color indexed="8"/>
      </right>
      <top style="thin">
        <color indexed="64"/>
      </top>
      <bottom style="double">
        <color indexed="64"/>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top style="double">
        <color indexed="55"/>
      </top>
      <bottom style="thin">
        <color indexed="55"/>
      </bottom>
      <diagonal/>
    </border>
    <border>
      <left style="double">
        <color indexed="55"/>
      </left>
      <right/>
      <top style="thin">
        <color indexed="55"/>
      </top>
      <bottom style="thin">
        <color indexed="55"/>
      </bottom>
      <diagonal/>
    </border>
    <border>
      <left style="double">
        <color indexed="55"/>
      </left>
      <right/>
      <top style="thin">
        <color indexed="55"/>
      </top>
      <bottom style="double">
        <color indexed="55"/>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55"/>
      </left>
      <right style="double">
        <color indexed="55"/>
      </right>
      <top/>
      <bottom style="double">
        <color indexed="55"/>
      </bottom>
      <diagonal/>
    </border>
    <border>
      <left style="double">
        <color auto="1"/>
      </left>
      <right style="double">
        <color auto="1"/>
      </right>
      <top/>
      <bottom/>
      <diagonal/>
    </border>
    <border>
      <left style="double">
        <color auto="1"/>
      </left>
      <right style="double">
        <color auto="1"/>
      </right>
      <top style="medium">
        <color indexed="64"/>
      </top>
      <bottom style="medium">
        <color indexed="64"/>
      </bottom>
      <diagonal/>
    </border>
    <border>
      <left style="double">
        <color indexed="8"/>
      </left>
      <right style="double">
        <color auto="1"/>
      </right>
      <top/>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double">
        <color auto="1"/>
      </left>
      <right style="double">
        <color auto="1"/>
      </right>
      <top/>
      <bottom style="thin">
        <color indexed="64"/>
      </bottom>
      <diagonal/>
    </border>
    <border>
      <left/>
      <right/>
      <top/>
      <bottom style="double">
        <color indexed="64"/>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style="double">
        <color indexed="8"/>
      </bottom>
      <diagonal/>
    </border>
    <border>
      <left/>
      <right style="double">
        <color indexed="64"/>
      </right>
      <top/>
      <bottom style="double">
        <color indexed="64"/>
      </bottom>
      <diagonal/>
    </border>
    <border>
      <left/>
      <right/>
      <top/>
      <bottom style="double">
        <color indexed="8"/>
      </bottom>
      <diagonal/>
    </border>
    <border>
      <left style="double">
        <color auto="1"/>
      </left>
      <right style="double">
        <color auto="1"/>
      </right>
      <top style="double">
        <color indexed="8"/>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indexed="8"/>
      </bottom>
      <diagonal/>
    </border>
    <border>
      <left/>
      <right style="thin">
        <color indexed="8"/>
      </right>
      <top/>
      <bottom style="double">
        <color indexed="8"/>
      </bottom>
      <diagonal/>
    </border>
    <border>
      <left style="double">
        <color indexed="55"/>
      </left>
      <right style="double">
        <color indexed="55"/>
      </right>
      <top style="double">
        <color indexed="55"/>
      </top>
      <bottom/>
      <diagonal/>
    </border>
    <border>
      <left style="double">
        <color auto="1"/>
      </left>
      <right style="double">
        <color auto="1"/>
      </right>
      <top style="medium">
        <color indexed="64"/>
      </top>
      <bottom/>
      <diagonal/>
    </border>
    <border>
      <left style="thin">
        <color indexed="64"/>
      </left>
      <right style="double">
        <color auto="1"/>
      </right>
      <top style="double">
        <color indexed="8"/>
      </top>
      <bottom style="dotted">
        <color indexed="64"/>
      </bottom>
      <diagonal/>
    </border>
    <border>
      <left style="double">
        <color auto="1"/>
      </left>
      <right style="double">
        <color auto="1"/>
      </right>
      <top style="double">
        <color indexed="8"/>
      </top>
      <bottom style="dotted">
        <color indexed="64"/>
      </bottom>
      <diagonal/>
    </border>
    <border>
      <left style="thin">
        <color indexed="64"/>
      </left>
      <right style="double">
        <color auto="1"/>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64"/>
      </left>
      <right style="double">
        <color indexed="64"/>
      </right>
      <top style="double">
        <color indexed="8"/>
      </top>
      <bottom style="thin">
        <color indexed="8"/>
      </bottom>
      <diagonal/>
    </border>
    <border>
      <left style="double">
        <color indexed="64"/>
      </left>
      <right style="double">
        <color indexed="64"/>
      </right>
      <top style="thin">
        <color indexed="8"/>
      </top>
      <bottom/>
      <diagonal/>
    </border>
    <border>
      <left style="thin">
        <color indexed="8"/>
      </left>
      <right style="double">
        <color auto="1"/>
      </right>
      <top style="double">
        <color indexed="8"/>
      </top>
      <bottom style="thin">
        <color indexed="8"/>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thin">
        <color indexed="64"/>
      </left>
      <right style="double">
        <color auto="1"/>
      </right>
      <top style="thin">
        <color indexed="64"/>
      </top>
      <bottom/>
      <diagonal/>
    </border>
    <border>
      <left style="double">
        <color auto="1"/>
      </left>
      <right style="double">
        <color auto="1"/>
      </right>
      <top style="thin">
        <color indexed="64"/>
      </top>
      <bottom/>
      <diagonal/>
    </border>
    <border>
      <left style="thin">
        <color indexed="8"/>
      </left>
      <right style="double">
        <color auto="1"/>
      </right>
      <top style="double">
        <color indexed="64"/>
      </top>
      <bottom style="double">
        <color indexed="64"/>
      </bottom>
      <diagonal/>
    </border>
    <border>
      <left style="thin">
        <color indexed="8"/>
      </left>
      <right style="double">
        <color auto="1"/>
      </right>
      <top style="thin">
        <color indexed="64"/>
      </top>
      <bottom style="thin">
        <color indexed="64"/>
      </bottom>
      <diagonal/>
    </border>
    <border>
      <left style="thin">
        <color indexed="8"/>
      </left>
      <right style="double">
        <color auto="1"/>
      </right>
      <top/>
      <bottom style="thin">
        <color indexed="8"/>
      </bottom>
      <diagonal/>
    </border>
    <border>
      <left style="double">
        <color auto="1"/>
      </left>
      <right style="double">
        <color auto="1"/>
      </right>
      <top/>
      <bottom style="thin">
        <color indexed="8"/>
      </bottom>
      <diagonal/>
    </border>
    <border>
      <left style="thin">
        <color indexed="8"/>
      </left>
      <right style="double">
        <color auto="1"/>
      </right>
      <top style="thin">
        <color indexed="8"/>
      </top>
      <bottom style="thin">
        <color indexed="8"/>
      </bottom>
      <diagonal/>
    </border>
    <border>
      <left/>
      <right style="double">
        <color auto="1"/>
      </right>
      <top style="medium">
        <color indexed="8"/>
      </top>
      <bottom style="medium">
        <color indexed="8"/>
      </bottom>
      <diagonal/>
    </border>
    <border>
      <left style="double">
        <color auto="1"/>
      </left>
      <right style="double">
        <color auto="1"/>
      </right>
      <top style="medium">
        <color indexed="8"/>
      </top>
      <bottom style="medium">
        <color indexed="8"/>
      </bottom>
      <diagonal/>
    </border>
    <border>
      <left style="thin">
        <color indexed="8"/>
      </left>
      <right style="double">
        <color auto="1"/>
      </right>
      <top style="medium">
        <color indexed="8"/>
      </top>
      <bottom/>
      <diagonal/>
    </border>
    <border>
      <left style="double">
        <color auto="1"/>
      </left>
      <right style="double">
        <color auto="1"/>
      </right>
      <top style="medium">
        <color indexed="8"/>
      </top>
      <bottom/>
      <diagonal/>
    </border>
    <border>
      <left style="thin">
        <color indexed="8"/>
      </left>
      <right style="double">
        <color auto="1"/>
      </right>
      <top style="double">
        <color indexed="8"/>
      </top>
      <bottom style="double">
        <color indexed="8"/>
      </bottom>
      <diagonal/>
    </border>
    <border>
      <left style="double">
        <color indexed="64"/>
      </left>
      <right style="double">
        <color indexed="64"/>
      </right>
      <top style="thin">
        <color indexed="8"/>
      </top>
      <bottom style="medium">
        <color indexed="64"/>
      </bottom>
      <diagonal/>
    </border>
    <border>
      <left style="double">
        <color indexed="64"/>
      </left>
      <right style="double">
        <color indexed="64"/>
      </right>
      <top style="thin">
        <color indexed="8"/>
      </top>
      <bottom/>
      <diagonal/>
    </border>
    <border>
      <left style="double">
        <color auto="1"/>
      </left>
      <right style="thin">
        <color auto="1"/>
      </right>
      <top style="medium">
        <color indexed="64"/>
      </top>
      <bottom/>
      <diagonal/>
    </border>
    <border>
      <left style="thin">
        <color auto="1"/>
      </left>
      <right style="double">
        <color auto="1"/>
      </right>
      <top/>
      <bottom/>
      <diagonal/>
    </border>
    <border>
      <left style="double">
        <color auto="1"/>
      </left>
      <right style="thin">
        <color auto="1"/>
      </right>
      <top/>
      <bottom style="double">
        <color indexed="8"/>
      </bottom>
      <diagonal/>
    </border>
    <border>
      <left style="thin">
        <color auto="1"/>
      </left>
      <right style="double">
        <color auto="1"/>
      </right>
      <top/>
      <bottom style="double">
        <color indexed="8"/>
      </bottom>
      <diagonal/>
    </border>
    <border>
      <left style="double">
        <color auto="1"/>
      </left>
      <right style="double">
        <color auto="1"/>
      </right>
      <top style="double">
        <color indexed="64"/>
      </top>
      <bottom style="double">
        <color indexed="8"/>
      </bottom>
      <diagonal/>
    </border>
    <border>
      <left style="thin">
        <color indexed="8"/>
      </left>
      <right style="double">
        <color auto="1"/>
      </right>
      <top style="double">
        <color indexed="8"/>
      </top>
      <bottom/>
      <diagonal/>
    </border>
    <border>
      <left style="double">
        <color auto="1"/>
      </left>
      <right style="double">
        <color auto="1"/>
      </right>
      <top style="double">
        <color indexed="8"/>
      </top>
      <bottom/>
      <diagonal/>
    </border>
    <border>
      <left style="thin">
        <color indexed="64"/>
      </left>
      <right style="double">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double">
        <color auto="1"/>
      </left>
      <right style="double">
        <color auto="1"/>
      </right>
      <top style="double">
        <color indexed="64"/>
      </top>
      <bottom style="thin">
        <color indexed="64"/>
      </bottom>
      <diagonal/>
    </border>
    <border>
      <left style="double">
        <color auto="1"/>
      </left>
      <right style="double">
        <color auto="1"/>
      </right>
      <top style="thin">
        <color indexed="64"/>
      </top>
      <bottom/>
      <diagonal/>
    </border>
    <border>
      <left style="thin">
        <color indexed="64"/>
      </left>
      <right style="double">
        <color auto="1"/>
      </right>
      <top style="thin">
        <color indexed="64"/>
      </top>
      <bottom/>
      <diagonal/>
    </border>
    <border>
      <left style="thin">
        <color indexed="8"/>
      </left>
      <right style="double">
        <color auto="1"/>
      </right>
      <top style="thin">
        <color indexed="64"/>
      </top>
      <bottom style="thin">
        <color indexed="64"/>
      </bottom>
      <diagonal/>
    </border>
    <border>
      <left style="thin">
        <color indexed="8"/>
      </left>
      <right style="double">
        <color auto="1"/>
      </right>
      <top style="thin">
        <color indexed="8"/>
      </top>
      <bottom style="thin">
        <color indexed="8"/>
      </bottom>
      <diagonal/>
    </border>
    <border>
      <left style="thin">
        <color indexed="8"/>
      </left>
      <right style="double">
        <color auto="1"/>
      </right>
      <top style="double">
        <color indexed="8"/>
      </top>
      <bottom style="double">
        <color indexed="64"/>
      </bottom>
      <diagonal/>
    </border>
    <border>
      <left style="double">
        <color auto="1"/>
      </left>
      <right style="double">
        <color auto="1"/>
      </right>
      <top style="double">
        <color indexed="8"/>
      </top>
      <bottom style="double">
        <color indexed="64"/>
      </bottom>
      <diagonal/>
    </border>
    <border>
      <left style="thin">
        <color indexed="64"/>
      </left>
      <right style="double">
        <color auto="1"/>
      </right>
      <top style="double">
        <color indexed="64"/>
      </top>
      <bottom style="double">
        <color indexed="64"/>
      </bottom>
      <diagonal/>
    </border>
    <border>
      <left style="thin">
        <color indexed="64"/>
      </left>
      <right style="double">
        <color auto="1"/>
      </right>
      <top/>
      <bottom style="thin">
        <color indexed="8"/>
      </bottom>
      <diagonal/>
    </border>
    <border>
      <left style="thin">
        <color indexed="64"/>
      </left>
      <right style="double">
        <color auto="1"/>
      </right>
      <top style="thin">
        <color indexed="8"/>
      </top>
      <bottom style="thin">
        <color indexed="8"/>
      </bottom>
      <diagonal/>
    </border>
    <border>
      <left style="thin">
        <color indexed="8"/>
      </left>
      <right style="double">
        <color indexed="8"/>
      </right>
      <top style="medium">
        <color indexed="64"/>
      </top>
      <bottom/>
      <diagonal/>
    </border>
    <border>
      <left style="double">
        <color indexed="8"/>
      </left>
      <right style="double">
        <color indexed="8"/>
      </right>
      <top style="medium">
        <color indexed="64"/>
      </top>
      <bottom/>
      <diagonal/>
    </border>
    <border>
      <left style="double">
        <color auto="1"/>
      </left>
      <right style="double">
        <color auto="1"/>
      </right>
      <top style="double">
        <color indexed="8"/>
      </top>
      <bottom style="thin">
        <color indexed="64"/>
      </bottom>
      <diagonal/>
    </border>
    <border>
      <left/>
      <right/>
      <top style="medium">
        <color auto="1"/>
      </top>
      <bottom/>
      <diagonal/>
    </border>
    <border>
      <left style="double">
        <color indexed="64"/>
      </left>
      <right style="medium">
        <color indexed="64"/>
      </right>
      <top style="medium">
        <color indexed="64"/>
      </top>
      <bottom style="medium">
        <color indexed="64"/>
      </bottom>
      <diagonal/>
    </border>
    <border>
      <left style="double">
        <color indexed="64"/>
      </left>
      <right style="thin">
        <color indexed="8"/>
      </right>
      <top style="medium">
        <color indexed="64"/>
      </top>
      <bottom/>
      <diagonal/>
    </border>
    <border>
      <left style="double">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thin">
        <color indexed="8"/>
      </left>
      <right style="double">
        <color indexed="64"/>
      </right>
      <top/>
      <bottom/>
      <diagonal/>
    </border>
    <border>
      <left style="double">
        <color indexed="64"/>
      </left>
      <right/>
      <top style="double">
        <color indexed="64"/>
      </top>
      <bottom style="double">
        <color indexed="64"/>
      </bottom>
      <diagonal/>
    </border>
    <border>
      <left style="double">
        <color indexed="64"/>
      </left>
      <right style="thin">
        <color indexed="8"/>
      </right>
      <top/>
      <bottom/>
      <diagonal/>
    </border>
    <border>
      <left style="double">
        <color indexed="64"/>
      </left>
      <right style="thin">
        <color indexed="64"/>
      </right>
      <top style="double">
        <color indexed="64"/>
      </top>
      <bottom style="double">
        <color indexed="64"/>
      </bottom>
      <diagonal/>
    </border>
    <border>
      <left style="thin">
        <color indexed="64"/>
      </left>
      <right style="double">
        <color auto="1"/>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indexed="64"/>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bottom style="thin">
        <color indexed="8"/>
      </bottom>
      <diagonal/>
    </border>
    <border>
      <left/>
      <right style="double">
        <color indexed="8"/>
      </right>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8"/>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auto="1"/>
      </right>
      <top style="double">
        <color indexed="64"/>
      </top>
      <bottom style="double">
        <color auto="1"/>
      </bottom>
      <diagonal/>
    </border>
    <border>
      <left/>
      <right/>
      <top style="double">
        <color indexed="64"/>
      </top>
      <bottom style="double">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thin">
        <color indexed="64"/>
      </right>
      <top/>
      <bottom style="double">
        <color indexed="64"/>
      </bottom>
      <diagonal/>
    </border>
    <border>
      <left style="thin">
        <color indexed="64"/>
      </left>
      <right style="double">
        <color auto="1"/>
      </right>
      <top style="double">
        <color indexed="64"/>
      </top>
      <bottom/>
      <diagonal/>
    </border>
    <border>
      <left/>
      <right/>
      <top style="thin">
        <color indexed="8"/>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64"/>
      </bottom>
      <diagonal/>
    </border>
    <border>
      <left style="double">
        <color indexed="8"/>
      </left>
      <right style="double">
        <color indexed="8"/>
      </right>
      <top style="double">
        <color indexed="8"/>
      </top>
      <bottom style="double">
        <color indexed="64"/>
      </bottom>
      <diagonal/>
    </border>
    <border>
      <left style="thin">
        <color indexed="64"/>
      </left>
      <right/>
      <top style="double">
        <color indexed="64"/>
      </top>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right style="double">
        <color indexed="8"/>
      </right>
      <top style="thin">
        <color indexed="8"/>
      </top>
      <bottom style="thin">
        <color indexed="8"/>
      </bottom>
      <diagonal/>
    </border>
    <border>
      <left style="thin">
        <color indexed="8"/>
      </left>
      <right style="thin">
        <color indexed="8"/>
      </right>
      <top style="thin">
        <color auto="1"/>
      </top>
      <bottom style="double">
        <color auto="1"/>
      </bottom>
      <diagonal/>
    </border>
    <border>
      <left/>
      <right style="double">
        <color indexed="8"/>
      </right>
      <top style="thin">
        <color indexed="8"/>
      </top>
      <bottom style="double">
        <color auto="1"/>
      </bottom>
      <diagonal/>
    </border>
    <border>
      <left/>
      <right/>
      <top style="double">
        <color indexed="64"/>
      </top>
      <bottom/>
      <diagonal/>
    </border>
    <border>
      <left/>
      <right/>
      <top style="double">
        <color indexed="8"/>
      </top>
      <bottom/>
      <diagonal/>
    </border>
    <border>
      <left style="medium">
        <color indexed="64"/>
      </left>
      <right style="double">
        <color indexed="64"/>
      </right>
      <top style="medium">
        <color indexed="64"/>
      </top>
      <bottom style="double">
        <color indexed="64"/>
      </bottom>
      <diagonal/>
    </border>
    <border>
      <left/>
      <right style="double">
        <color auto="1"/>
      </right>
      <top style="double">
        <color indexed="8"/>
      </top>
      <bottom style="double">
        <color indexed="8"/>
      </bottom>
      <diagonal/>
    </border>
    <border>
      <left/>
      <right style="double">
        <color auto="1"/>
      </right>
      <top style="double">
        <color indexed="8"/>
      </top>
      <bottom style="thin">
        <color auto="1"/>
      </bottom>
      <diagonal/>
    </border>
    <border>
      <left/>
      <right style="double">
        <color auto="1"/>
      </right>
      <top style="thin">
        <color auto="1"/>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style="thin">
        <color indexed="8"/>
      </right>
      <top style="double">
        <color indexed="8"/>
      </top>
      <bottom style="double">
        <color indexed="8"/>
      </bottom>
      <diagonal/>
    </border>
    <border>
      <left/>
      <right/>
      <top style="double">
        <color indexed="8"/>
      </top>
      <bottom style="double">
        <color indexed="8"/>
      </bottom>
      <diagonal/>
    </border>
    <border>
      <left style="double">
        <color auto="1"/>
      </left>
      <right style="thin">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style="double">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64"/>
      </bottom>
      <diagonal/>
    </border>
    <border>
      <left style="double">
        <color indexed="64"/>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64"/>
      </top>
      <bottom style="thin">
        <color indexed="8"/>
      </bottom>
      <diagonal/>
    </border>
    <border>
      <left style="double">
        <color auto="1"/>
      </left>
      <right style="thin">
        <color indexed="8"/>
      </right>
      <top style="thin">
        <color indexed="8"/>
      </top>
      <bottom style="thin">
        <color indexed="8"/>
      </bottom>
      <diagonal/>
    </border>
    <border>
      <left/>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64"/>
      </bottom>
      <diagonal/>
    </border>
    <border>
      <left/>
      <right/>
      <top style="thin">
        <color indexed="8"/>
      </top>
      <bottom/>
      <diagonal/>
    </border>
    <border>
      <left style="double">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64"/>
      </top>
      <bottom style="double">
        <color indexed="8"/>
      </bottom>
      <diagonal/>
    </border>
    <border>
      <left style="double">
        <color auto="1"/>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style="double">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64"/>
      </right>
      <top style="double">
        <color indexed="8"/>
      </top>
      <bottom style="double">
        <color indexed="8"/>
      </bottom>
      <diagonal/>
    </border>
    <border>
      <left style="double">
        <color indexed="64"/>
      </left>
      <right style="thin">
        <color indexed="64"/>
      </right>
      <top style="thin">
        <color indexed="8"/>
      </top>
      <bottom style="thin">
        <color indexed="64"/>
      </bottom>
      <diagonal/>
    </border>
    <border>
      <left style="double">
        <color indexed="8"/>
      </left>
      <right style="thin">
        <color indexed="64"/>
      </right>
      <top style="thin">
        <color indexed="8"/>
      </top>
      <bottom style="thin">
        <color indexed="64"/>
      </bottom>
      <diagonal/>
    </border>
    <border>
      <left style="double">
        <color indexed="8"/>
      </left>
      <right style="double">
        <color indexed="8"/>
      </right>
      <top/>
      <bottom/>
      <diagonal/>
    </border>
    <border>
      <left style="double">
        <color indexed="64"/>
      </left>
      <right style="thin">
        <color indexed="64"/>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8"/>
      </bottom>
      <diagonal/>
    </border>
    <border>
      <left/>
      <right style="thin">
        <color indexed="64"/>
      </right>
      <top style="thin">
        <color indexed="64"/>
      </top>
      <bottom style="thin">
        <color indexed="64"/>
      </bottom>
      <diagonal/>
    </border>
    <border>
      <left style="thin">
        <color indexed="8"/>
      </left>
      <right style="double">
        <color indexed="8"/>
      </right>
      <top style="double">
        <color indexed="8"/>
      </top>
      <bottom style="thin">
        <color indexed="8"/>
      </bottom>
      <diagonal/>
    </border>
    <border>
      <left/>
      <right/>
      <top style="double">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right style="thin">
        <color indexed="8"/>
      </right>
      <top style="double">
        <color indexed="8"/>
      </top>
      <bottom/>
      <diagonal/>
    </border>
    <border>
      <left/>
      <right style="thin">
        <color auto="1"/>
      </right>
      <top style="thin">
        <color indexed="8"/>
      </top>
      <bottom style="thin">
        <color indexed="8"/>
      </bottom>
      <diagonal/>
    </border>
    <border>
      <left/>
      <right style="thin">
        <color auto="1"/>
      </right>
      <top style="thin">
        <color indexed="8"/>
      </top>
      <bottom style="double">
        <color indexed="8"/>
      </bottom>
      <diagonal/>
    </border>
    <border>
      <left style="double">
        <color auto="1"/>
      </left>
      <right style="thin">
        <color auto="1"/>
      </right>
      <top/>
      <bottom style="thin">
        <color auto="1"/>
      </bottom>
      <diagonal/>
    </border>
    <border>
      <left style="double">
        <color auto="1"/>
      </left>
      <right style="thin">
        <color auto="1"/>
      </right>
      <top/>
      <bottom style="double">
        <color indexed="8"/>
      </bottom>
      <diagonal/>
    </border>
    <border>
      <left style="double">
        <color indexed="8"/>
      </left>
      <right style="double">
        <color auto="1"/>
      </right>
      <top/>
      <bottom style="double">
        <color indexed="8"/>
      </bottom>
      <diagonal/>
    </border>
    <border>
      <left/>
      <right style="double">
        <color indexed="8"/>
      </right>
      <top style="thin">
        <color indexed="8"/>
      </top>
      <bottom/>
      <diagonal/>
    </border>
    <border>
      <left style="double">
        <color auto="1"/>
      </left>
      <right style="thin">
        <color auto="1"/>
      </right>
      <top style="double">
        <color indexed="8"/>
      </top>
      <bottom/>
      <diagonal/>
    </border>
    <border>
      <left/>
      <right style="double">
        <color indexed="8"/>
      </right>
      <top style="double">
        <color indexed="8"/>
      </top>
      <bottom style="thin">
        <color indexed="64"/>
      </bottom>
      <diagonal/>
    </border>
    <border>
      <left style="double">
        <color indexed="8"/>
      </left>
      <right style="double">
        <color auto="1"/>
      </right>
      <top style="double">
        <color indexed="8"/>
      </top>
      <bottom/>
      <diagonal/>
    </border>
    <border>
      <left style="double">
        <color indexed="8"/>
      </left>
      <right style="thin">
        <color indexed="64"/>
      </right>
      <top/>
      <bottom/>
      <diagonal/>
    </border>
    <border>
      <left/>
      <right/>
      <top/>
      <bottom style="thin">
        <color indexed="64"/>
      </bottom>
      <diagonal/>
    </border>
    <border>
      <left style="double">
        <color auto="1"/>
      </left>
      <right style="thin">
        <color auto="1"/>
      </right>
      <top/>
      <bottom/>
      <diagonal/>
    </border>
    <border>
      <left/>
      <right style="double">
        <color indexed="64"/>
      </right>
      <top style="thin">
        <color indexed="64"/>
      </top>
      <bottom style="thin">
        <color indexed="64"/>
      </bottom>
      <diagonal/>
    </border>
    <border>
      <left style="double">
        <color indexed="8"/>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8"/>
      </left>
      <right/>
      <top style="double">
        <color indexed="64"/>
      </top>
      <bottom/>
      <diagonal/>
    </border>
    <border>
      <left/>
      <right style="double">
        <color indexed="8"/>
      </right>
      <top style="double">
        <color indexed="64"/>
      </top>
      <bottom/>
      <diagonal/>
    </border>
    <border>
      <left style="thin">
        <color indexed="64"/>
      </left>
      <right style="thin">
        <color indexed="64"/>
      </right>
      <top style="thin">
        <color indexed="64"/>
      </top>
      <bottom style="thin">
        <color auto="1"/>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auto="1"/>
      </left>
      <right style="thin">
        <color auto="1"/>
      </right>
      <top style="thin">
        <color indexed="8"/>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style="thin">
        <color indexed="64"/>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double">
        <color auto="1"/>
      </left>
      <right style="thin">
        <color auto="1"/>
      </right>
      <top style="thin">
        <color indexed="8"/>
      </top>
      <bottom style="double">
        <color indexed="8"/>
      </bottom>
      <diagonal/>
    </border>
    <border>
      <left/>
      <right style="medium">
        <color indexed="64"/>
      </right>
      <top style="double">
        <color indexed="8"/>
      </top>
      <bottom/>
      <diagonal/>
    </border>
    <border>
      <left style="double">
        <color indexed="64"/>
      </left>
      <right/>
      <top style="double">
        <color indexed="8"/>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8"/>
      </left>
      <right style="double">
        <color indexed="8"/>
      </right>
      <top style="thin">
        <color indexed="64"/>
      </top>
      <bottom style="medium">
        <color indexed="64"/>
      </bottom>
      <diagonal/>
    </border>
    <border>
      <left style="double">
        <color indexed="8"/>
      </left>
      <right style="double">
        <color indexed="8"/>
      </right>
      <top/>
      <bottom style="double">
        <color indexed="8"/>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8"/>
      </bottom>
      <diagonal/>
    </border>
    <border>
      <left style="double">
        <color auto="1"/>
      </left>
      <right style="double">
        <color auto="1"/>
      </right>
      <top style="thin">
        <color indexed="64"/>
      </top>
      <bottom style="medium">
        <color indexed="64"/>
      </bottom>
      <diagonal/>
    </border>
    <border>
      <left style="double">
        <color auto="1"/>
      </left>
      <right style="double">
        <color auto="1"/>
      </right>
      <top/>
      <bottom/>
      <diagonal/>
    </border>
    <border>
      <left style="double">
        <color auto="1"/>
      </left>
      <right style="double">
        <color auto="1"/>
      </right>
      <top style="double">
        <color indexed="8"/>
      </top>
      <bottom style="double">
        <color indexed="8"/>
      </bottom>
      <diagonal/>
    </border>
    <border>
      <left style="double">
        <color auto="1"/>
      </left>
      <right style="double">
        <color auto="1"/>
      </right>
      <top style="double">
        <color indexed="64"/>
      </top>
      <bottom/>
      <diagonal/>
    </border>
    <border>
      <left/>
      <right style="double">
        <color auto="1"/>
      </right>
      <top style="double">
        <color indexed="8"/>
      </top>
      <bottom/>
      <diagonal/>
    </border>
    <border>
      <left style="double">
        <color auto="1"/>
      </left>
      <right style="double">
        <color auto="1"/>
      </right>
      <top style="double">
        <color indexed="8"/>
      </top>
      <bottom/>
      <diagonal/>
    </border>
    <border>
      <left style="thin">
        <color indexed="8"/>
      </left>
      <right style="double">
        <color auto="1"/>
      </right>
      <top/>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8"/>
      </bottom>
      <diagonal/>
    </border>
    <border>
      <left style="double">
        <color auto="1"/>
      </left>
      <right style="double">
        <color auto="1"/>
      </right>
      <top style="thin">
        <color indexed="64"/>
      </top>
      <bottom style="double">
        <color indexed="64"/>
      </bottom>
      <diagonal/>
    </border>
    <border>
      <left style="double">
        <color auto="1"/>
      </left>
      <right style="double">
        <color auto="1"/>
      </right>
      <top style="thin">
        <color indexed="8"/>
      </top>
      <bottom style="double">
        <color indexed="64"/>
      </bottom>
      <diagonal/>
    </border>
    <border>
      <left style="double">
        <color auto="1"/>
      </left>
      <right style="double">
        <color auto="1"/>
      </right>
      <top style="thin">
        <color indexed="8"/>
      </top>
      <bottom style="double">
        <color indexed="8"/>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thin">
        <color indexed="64"/>
      </bottom>
      <diagonal/>
    </border>
    <border>
      <left style="double">
        <color auto="1"/>
      </left>
      <right style="double">
        <color auto="1"/>
      </right>
      <top style="thin">
        <color indexed="64"/>
      </top>
      <bottom/>
      <diagonal/>
    </border>
    <border>
      <left/>
      <right style="double">
        <color auto="1"/>
      </right>
      <top style="double">
        <color indexed="64"/>
      </top>
      <bottom/>
      <diagonal/>
    </border>
    <border>
      <left style="thin">
        <color indexed="8"/>
      </left>
      <right style="double">
        <color auto="1"/>
      </right>
      <top style="thin">
        <color indexed="8"/>
      </top>
      <bottom/>
      <diagonal/>
    </border>
    <border>
      <left style="double">
        <color auto="1"/>
      </left>
      <right style="double">
        <color auto="1"/>
      </right>
      <top/>
      <bottom style="thin">
        <color indexed="64"/>
      </bottom>
      <diagonal/>
    </border>
    <border>
      <left/>
      <right style="double">
        <color auto="1"/>
      </right>
      <top/>
      <bottom style="double">
        <color auto="1"/>
      </bottom>
      <diagonal/>
    </border>
    <border>
      <left style="double">
        <color auto="1"/>
      </left>
      <right style="double">
        <color auto="1"/>
      </right>
      <top style="thin">
        <color indexed="8"/>
      </top>
      <bottom style="double">
        <color auto="1"/>
      </bottom>
      <diagonal/>
    </border>
    <border>
      <left style="double">
        <color auto="1"/>
      </left>
      <right style="double">
        <color auto="1"/>
      </right>
      <top/>
      <bottom style="double">
        <color auto="1"/>
      </bottom>
      <diagonal/>
    </border>
    <border>
      <left style="double">
        <color indexed="8"/>
      </left>
      <right style="double">
        <color indexed="8"/>
      </right>
      <top style="thin">
        <color indexed="64"/>
      </top>
      <bottom style="medium">
        <color indexed="64"/>
      </bottom>
      <diagonal/>
    </border>
    <border>
      <left style="double">
        <color auto="1"/>
      </left>
      <right style="thin">
        <color auto="1"/>
      </right>
      <top style="double">
        <color indexed="64"/>
      </top>
      <bottom/>
      <diagonal/>
    </border>
    <border>
      <left style="thin">
        <color auto="1"/>
      </left>
      <right style="double">
        <color auto="1"/>
      </right>
      <top style="thin">
        <color indexed="8"/>
      </top>
      <bottom style="thin">
        <color indexed="8"/>
      </bottom>
      <diagonal/>
    </border>
    <border>
      <left style="double">
        <color auto="1"/>
      </left>
      <right style="thin">
        <color auto="1"/>
      </right>
      <top style="thin">
        <color indexed="8"/>
      </top>
      <bottom style="double">
        <color auto="1"/>
      </bottom>
      <diagonal/>
    </border>
    <border>
      <left style="thin">
        <color auto="1"/>
      </left>
      <right style="double">
        <color auto="1"/>
      </right>
      <top style="thin">
        <color indexed="8"/>
      </top>
      <bottom style="double">
        <color auto="1"/>
      </bottom>
      <diagonal/>
    </border>
    <border>
      <left style="double">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8"/>
      </left>
      <right style="double">
        <color indexed="8"/>
      </right>
      <top/>
      <bottom/>
      <diagonal/>
    </border>
    <border>
      <left style="thin">
        <color indexed="8"/>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8"/>
      </left>
      <right/>
      <top style="double">
        <color indexed="8"/>
      </top>
      <bottom style="double">
        <color indexed="8"/>
      </bottom>
      <diagonal/>
    </border>
    <border>
      <left/>
      <right style="double">
        <color auto="1"/>
      </right>
      <top style="double">
        <color indexed="8"/>
      </top>
      <bottom style="double">
        <color indexed="8"/>
      </bottom>
      <diagonal/>
    </border>
    <border>
      <left/>
      <right style="double">
        <color indexed="64"/>
      </right>
      <top style="double">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auto="1"/>
      </top>
      <bottom style="double">
        <color indexed="8"/>
      </bottom>
      <diagonal/>
    </border>
    <border>
      <left style="thin">
        <color indexed="64"/>
      </left>
      <right style="double">
        <color indexed="64"/>
      </right>
      <top style="thin">
        <color indexed="8"/>
      </top>
      <bottom/>
      <diagonal/>
    </border>
    <border>
      <left style="thin">
        <color indexed="64"/>
      </left>
      <right style="double">
        <color indexed="64"/>
      </right>
      <top style="thin">
        <color indexed="8"/>
      </top>
      <bottom style="double">
        <color indexed="64"/>
      </bottom>
      <diagonal/>
    </border>
    <border>
      <left style="thin">
        <color indexed="64"/>
      </left>
      <right style="double">
        <color indexed="64"/>
      </right>
      <top style="double">
        <color indexed="64"/>
      </top>
      <bottom style="thin">
        <color indexed="64"/>
      </bottom>
      <diagonal/>
    </border>
    <border>
      <left style="double">
        <color indexed="8"/>
      </left>
      <right style="double">
        <color indexed="8"/>
      </right>
      <top style="double">
        <color indexed="64"/>
      </top>
      <bottom/>
      <diagonal/>
    </border>
    <border>
      <left style="double">
        <color indexed="8"/>
      </left>
      <right style="double">
        <color indexed="64"/>
      </right>
      <top style="double">
        <color indexed="64"/>
      </top>
      <bottom style="thin">
        <color indexed="64"/>
      </bottom>
      <diagonal/>
    </border>
    <border>
      <left style="double">
        <color auto="1"/>
      </left>
      <right style="thin">
        <color auto="1"/>
      </right>
      <top style="thin">
        <color indexed="64"/>
      </top>
      <bottom style="double">
        <color auto="1"/>
      </bottom>
      <diagonal/>
    </border>
    <border>
      <left style="double">
        <color auto="1"/>
      </left>
      <right style="thin">
        <color auto="1"/>
      </right>
      <top style="thin">
        <color indexed="64"/>
      </top>
      <bottom style="thin">
        <color auto="1"/>
      </bottom>
      <diagonal/>
    </border>
    <border>
      <left/>
      <right style="double">
        <color indexed="64"/>
      </right>
      <top style="double">
        <color indexed="64"/>
      </top>
      <bottom/>
      <diagonal/>
    </border>
    <border>
      <left style="double">
        <color indexed="8"/>
      </left>
      <right/>
      <top/>
      <bottom style="hair">
        <color indexed="8"/>
      </bottom>
      <diagonal/>
    </border>
    <border>
      <left style="double">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style="double">
        <color indexed="64"/>
      </left>
      <right style="double">
        <color indexed="8"/>
      </right>
      <top style="double">
        <color indexed="64"/>
      </top>
      <bottom style="double">
        <color auto="1"/>
      </bottom>
      <diagonal/>
    </border>
    <border>
      <left/>
      <right/>
      <top style="double">
        <color indexed="64"/>
      </top>
      <bottom style="double">
        <color indexed="8"/>
      </bottom>
      <diagonal/>
    </border>
    <border>
      <left/>
      <right style="double">
        <color auto="1"/>
      </right>
      <top style="double">
        <color indexed="64"/>
      </top>
      <bottom style="thin">
        <color indexed="64"/>
      </bottom>
      <diagonal/>
    </border>
    <border>
      <left/>
      <right/>
      <top/>
      <bottom style="thin">
        <color indexed="8"/>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bottom style="double">
        <color indexed="64"/>
      </bottom>
      <diagonal/>
    </border>
    <border>
      <left/>
      <right/>
      <top style="thin">
        <color indexed="64"/>
      </top>
      <bottom style="thin">
        <color indexed="64"/>
      </bottom>
      <diagonal/>
    </border>
    <border>
      <left/>
      <right style="double">
        <color auto="1"/>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8"/>
      </left>
      <right style="double">
        <color auto="1"/>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style="double">
        <color indexed="64"/>
      </left>
      <right style="double">
        <color indexed="8"/>
      </right>
      <top style="thin">
        <color indexed="8"/>
      </top>
      <bottom style="thin">
        <color indexed="64"/>
      </bottom>
      <diagonal/>
    </border>
    <border>
      <left style="double">
        <color indexed="64"/>
      </left>
      <right style="double">
        <color indexed="8"/>
      </right>
      <top style="thin">
        <color indexed="64"/>
      </top>
      <bottom style="thin">
        <color indexed="64"/>
      </bottom>
      <diagonal/>
    </border>
    <border>
      <left style="double">
        <color indexed="8"/>
      </left>
      <right style="double">
        <color auto="1"/>
      </right>
      <top style="thin">
        <color indexed="64"/>
      </top>
      <bottom style="thin">
        <color indexed="8"/>
      </bottom>
      <diagonal/>
    </border>
    <border>
      <left style="double">
        <color indexed="64"/>
      </left>
      <right style="double">
        <color indexed="64"/>
      </right>
      <top style="thin">
        <color indexed="64"/>
      </top>
      <bottom style="thin">
        <color indexed="8"/>
      </bottom>
      <diagonal/>
    </border>
    <border>
      <left style="double">
        <color indexed="8"/>
      </left>
      <right style="double">
        <color auto="1"/>
      </right>
      <top style="thin">
        <color indexed="8"/>
      </top>
      <bottom/>
      <diagonal/>
    </border>
    <border>
      <left style="double">
        <color indexed="64"/>
      </left>
      <right style="double">
        <color indexed="64"/>
      </right>
      <top style="thin">
        <color indexed="8"/>
      </top>
      <bottom/>
      <diagonal/>
    </border>
    <border>
      <left style="double">
        <color indexed="64"/>
      </left>
      <right style="double">
        <color indexed="8"/>
      </right>
      <top style="thin">
        <color indexed="64"/>
      </top>
      <bottom/>
      <diagonal/>
    </border>
    <border>
      <left style="double">
        <color indexed="8"/>
      </left>
      <right style="double">
        <color auto="1"/>
      </right>
      <top style="double">
        <color indexed="64"/>
      </top>
      <bottom style="double">
        <color indexed="8"/>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8"/>
      </left>
      <right style="double">
        <color indexed="8"/>
      </right>
      <top style="thin">
        <color indexed="8"/>
      </top>
      <bottom style="thin">
        <color indexed="8"/>
      </bottom>
      <diagonal/>
    </border>
    <border>
      <left/>
      <right/>
      <top style="double">
        <color indexed="8"/>
      </top>
      <bottom/>
      <diagonal/>
    </border>
    <border>
      <left/>
      <right style="double">
        <color indexed="64"/>
      </right>
      <top style="double">
        <color indexed="64"/>
      </top>
      <bottom style="double">
        <color indexed="64"/>
      </bottom>
      <diagonal/>
    </border>
    <border>
      <left/>
      <right/>
      <top/>
      <bottom style="double">
        <color auto="1"/>
      </bottom>
      <diagonal/>
    </border>
    <border>
      <left/>
      <right style="double">
        <color indexed="64"/>
      </right>
      <top/>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style="double">
        <color indexed="8"/>
      </left>
      <right/>
      <top/>
      <bottom style="double">
        <color indexed="64"/>
      </bottom>
      <diagonal/>
    </border>
    <border>
      <left style="double">
        <color indexed="64"/>
      </left>
      <right/>
      <top style="double">
        <color indexed="64"/>
      </top>
      <bottom/>
      <diagonal/>
    </border>
    <border>
      <left style="double">
        <color indexed="64"/>
      </left>
      <right/>
      <top style="thin">
        <color indexed="64"/>
      </top>
      <bottom style="thin">
        <color auto="1"/>
      </bottom>
      <diagonal/>
    </border>
    <border>
      <left style="double">
        <color auto="1"/>
      </left>
      <right/>
      <top/>
      <bottom style="double">
        <color auto="1"/>
      </bottom>
      <diagonal/>
    </border>
    <border>
      <left/>
      <right style="double">
        <color indexed="64"/>
      </right>
      <top/>
      <bottom style="double">
        <color auto="1"/>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style="double">
        <color auto="1"/>
      </left>
      <right/>
      <top/>
      <bottom style="double">
        <color indexed="8"/>
      </bottom>
      <diagonal/>
    </border>
    <border>
      <left/>
      <right/>
      <top/>
      <bottom style="double">
        <color indexed="8"/>
      </bottom>
      <diagonal/>
    </border>
    <border>
      <left/>
      <right/>
      <top/>
      <bottom style="double">
        <color indexed="64"/>
      </bottom>
      <diagonal/>
    </border>
    <border>
      <left style="double">
        <color auto="1"/>
      </left>
      <right style="double">
        <color auto="1"/>
      </right>
      <top/>
      <bottom style="double">
        <color auto="1"/>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auto="1"/>
      </left>
      <right style="double">
        <color auto="1"/>
      </right>
      <top style="double">
        <color indexed="64"/>
      </top>
      <bottom style="thin">
        <color indexed="64"/>
      </bottom>
      <diagonal/>
    </border>
    <border>
      <left style="double">
        <color indexed="8"/>
      </left>
      <right style="double">
        <color indexed="8"/>
      </right>
      <top/>
      <bottom style="double">
        <color indexed="64"/>
      </bottom>
      <diagonal/>
    </border>
    <border>
      <left style="double">
        <color indexed="8"/>
      </left>
      <right style="double">
        <color indexed="8"/>
      </right>
      <top style="thin">
        <color indexed="64"/>
      </top>
      <bottom style="double">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8"/>
      </left>
      <right/>
      <top/>
      <bottom style="double">
        <color indexed="8"/>
      </bottom>
      <diagonal/>
    </border>
    <border>
      <left style="double">
        <color indexed="64"/>
      </left>
      <right/>
      <top style="double">
        <color auto="1"/>
      </top>
      <bottom/>
      <diagonal/>
    </border>
    <border>
      <left/>
      <right style="double">
        <color auto="1"/>
      </right>
      <top style="double">
        <color auto="1"/>
      </top>
      <bottom/>
      <diagonal/>
    </border>
    <border>
      <left style="double">
        <color indexed="64"/>
      </left>
      <right/>
      <top style="double">
        <color indexed="64"/>
      </top>
      <bottom style="thin">
        <color indexed="64"/>
      </bottom>
      <diagonal/>
    </border>
    <border>
      <left style="double">
        <color indexed="8"/>
      </left>
      <right/>
      <top style="thin">
        <color indexed="64"/>
      </top>
      <bottom style="medium">
        <color indexed="64"/>
      </bottom>
      <diagonal/>
    </border>
    <border>
      <left style="double">
        <color indexed="8"/>
      </left>
      <right/>
      <top style="double">
        <color indexed="8"/>
      </top>
      <bottom style="double">
        <color indexed="8"/>
      </bottom>
      <diagonal/>
    </border>
    <border>
      <left style="double">
        <color indexed="8"/>
      </left>
      <right/>
      <top style="double">
        <color indexed="8"/>
      </top>
      <bottom/>
      <diagonal/>
    </border>
    <border>
      <left style="double">
        <color auto="1"/>
      </left>
      <right/>
      <top style="thin">
        <color indexed="64"/>
      </top>
      <bottom style="medium">
        <color indexed="64"/>
      </bottom>
      <diagonal/>
    </border>
    <border>
      <left style="double">
        <color auto="1"/>
      </left>
      <right/>
      <top style="double">
        <color indexed="8"/>
      </top>
      <bottom style="double">
        <color indexed="8"/>
      </bottom>
      <diagonal/>
    </border>
    <border>
      <left style="double">
        <color auto="1"/>
      </left>
      <right/>
      <top style="double">
        <color indexed="8"/>
      </top>
      <bottom/>
      <diagonal/>
    </border>
    <border>
      <left style="double">
        <color indexed="8"/>
      </left>
      <right style="double">
        <color indexed="64"/>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auto="1"/>
      </right>
      <top style="double">
        <color auto="1"/>
      </top>
      <bottom/>
      <diagonal/>
    </border>
    <border>
      <left style="double">
        <color auto="1"/>
      </left>
      <right/>
      <top/>
      <bottom style="double">
        <color indexed="64"/>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medium">
        <color auto="1"/>
      </top>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indexed="64"/>
      </top>
      <bottom/>
      <diagonal/>
    </border>
    <border>
      <left/>
      <right/>
      <top style="double">
        <color indexed="8"/>
      </top>
      <bottom/>
      <diagonal/>
    </border>
    <border>
      <left/>
      <right/>
      <top style="double">
        <color indexed="64"/>
      </top>
      <bottom/>
      <diagonal/>
    </border>
    <border>
      <left/>
      <right style="medium">
        <color indexed="64"/>
      </right>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auto="1"/>
      </bottom>
      <diagonal/>
    </border>
    <border>
      <left/>
      <right style="double">
        <color indexed="8"/>
      </right>
      <top style="double">
        <color indexed="8"/>
      </top>
      <bottom/>
      <diagonal/>
    </border>
    <border>
      <left/>
      <right style="double">
        <color indexed="8"/>
      </right>
      <top/>
      <bottom style="double">
        <color indexed="8"/>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double">
        <color indexed="8"/>
      </bottom>
      <diagonal/>
    </border>
    <border>
      <left/>
      <right style="double">
        <color auto="1"/>
      </right>
      <top style="double">
        <color indexed="8"/>
      </top>
      <bottom/>
      <diagonal/>
    </border>
    <border>
      <left/>
      <right style="double">
        <color auto="1"/>
      </right>
      <top/>
      <bottom style="double">
        <color indexed="8"/>
      </bottom>
      <diagonal/>
    </border>
    <border>
      <left/>
      <right style="double">
        <color indexed="8"/>
      </right>
      <top style="thin">
        <color indexed="64"/>
      </top>
      <bottom/>
      <diagonal/>
    </border>
    <border>
      <left style="double">
        <color indexed="8"/>
      </left>
      <right style="thin">
        <color indexed="8"/>
      </right>
      <top style="thin">
        <color indexed="64"/>
      </top>
      <bottom/>
      <diagonal/>
    </border>
    <border>
      <left style="double">
        <color indexed="64"/>
      </left>
      <right style="thin">
        <color indexed="64"/>
      </right>
      <top style="thin">
        <color indexed="64"/>
      </top>
      <bottom/>
      <diagonal/>
    </border>
    <border>
      <left style="double">
        <color indexed="8"/>
      </left>
      <right style="thin">
        <color indexed="64"/>
      </right>
      <top style="thin">
        <color indexed="64"/>
      </top>
      <bottom/>
      <diagonal/>
    </border>
    <border>
      <left style="double">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auto="1"/>
      </right>
      <top/>
      <bottom/>
      <diagonal/>
    </border>
    <border>
      <left/>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auto="1"/>
      </right>
      <top style="double">
        <color indexed="8"/>
      </top>
      <bottom style="double">
        <color indexed="8"/>
      </bottom>
      <diagonal/>
    </border>
    <border>
      <left style="thin">
        <color indexed="8"/>
      </left>
      <right style="double">
        <color auto="1"/>
      </right>
      <top style="double">
        <color indexed="8"/>
      </top>
      <bottom style="double">
        <color indexed="8"/>
      </bottom>
      <diagonal/>
    </border>
    <border>
      <left style="double">
        <color indexed="8"/>
      </left>
      <right/>
      <top style="double">
        <color indexed="8"/>
      </top>
      <bottom/>
      <diagonal/>
    </border>
    <border>
      <left style="double">
        <color indexed="8"/>
      </left>
      <right/>
      <top/>
      <bottom style="double">
        <color indexed="8"/>
      </bottom>
      <diagonal/>
    </border>
    <border>
      <left/>
      <right style="double">
        <color indexed="8"/>
      </right>
      <top style="double">
        <color indexed="8"/>
      </top>
      <bottom/>
      <diagonal/>
    </border>
    <border>
      <left style="double">
        <color indexed="64"/>
      </left>
      <right/>
      <top style="double">
        <color indexed="64"/>
      </top>
      <bottom style="double">
        <color auto="1"/>
      </bottom>
      <diagonal/>
    </border>
    <border>
      <left/>
      <right/>
      <top style="double">
        <color indexed="64"/>
      </top>
      <bottom style="double">
        <color auto="1"/>
      </bottom>
      <diagonal/>
    </border>
    <border>
      <left/>
      <right style="double">
        <color auto="1"/>
      </right>
      <top style="double">
        <color indexed="64"/>
      </top>
      <bottom style="double">
        <color auto="1"/>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double">
        <color indexed="64"/>
      </bottom>
      <diagonal/>
    </border>
    <border>
      <left/>
      <right style="thin">
        <color indexed="8"/>
      </right>
      <top style="thin">
        <color auto="1"/>
      </top>
      <bottom style="double">
        <color indexed="64"/>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thin">
        <color indexed="64"/>
      </top>
      <bottom style="thin">
        <color indexed="64"/>
      </bottom>
      <diagonal/>
    </border>
    <border>
      <left style="double">
        <color auto="1"/>
      </left>
      <right style="double">
        <color auto="1"/>
      </right>
      <top/>
      <bottom style="thin">
        <color indexed="64"/>
      </bottom>
      <diagonal/>
    </border>
    <border>
      <left style="thin">
        <color auto="1"/>
      </left>
      <right style="double">
        <color auto="1"/>
      </right>
      <top style="double">
        <color indexed="64"/>
      </top>
      <bottom/>
      <diagonal/>
    </border>
    <border>
      <left style="thin">
        <color auto="1"/>
      </left>
      <right style="double">
        <color auto="1"/>
      </right>
      <top/>
      <bottom style="thin">
        <color indexed="8"/>
      </bottom>
      <diagonal/>
    </border>
    <border>
      <left style="double">
        <color auto="1"/>
      </left>
      <right style="thin">
        <color auto="1"/>
      </right>
      <top/>
      <bottom style="thin">
        <color indexed="8"/>
      </bottom>
      <diagonal/>
    </border>
    <border>
      <left/>
      <right style="double">
        <color indexed="64"/>
      </right>
      <top style="thin">
        <color indexed="64"/>
      </top>
      <bottom style="thin">
        <color auto="1"/>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8"/>
      </right>
      <top style="thin">
        <color auto="1"/>
      </top>
      <bottom style="thin">
        <color auto="1"/>
      </bottom>
      <diagonal/>
    </border>
    <border>
      <left style="thin">
        <color indexed="8"/>
      </left>
      <right/>
      <top style="double">
        <color indexed="8"/>
      </top>
      <bottom style="thin">
        <color auto="1"/>
      </bottom>
      <diagonal/>
    </border>
    <border>
      <left/>
      <right/>
      <top style="double">
        <color indexed="8"/>
      </top>
      <bottom style="thin">
        <color auto="1"/>
      </bottom>
      <diagonal/>
    </border>
    <border>
      <left/>
      <right style="thin">
        <color indexed="8"/>
      </right>
      <top style="double">
        <color indexed="8"/>
      </top>
      <bottom style="thin">
        <color auto="1"/>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64"/>
      </right>
      <top style="double">
        <color auto="1"/>
      </top>
      <bottom/>
      <diagonal/>
    </border>
    <border>
      <left style="thin">
        <color indexed="8"/>
      </left>
      <right style="double">
        <color indexed="64"/>
      </right>
      <top/>
      <bottom style="double">
        <color indexed="64"/>
      </bottom>
      <diagonal/>
    </border>
    <border>
      <left style="thin">
        <color indexed="8"/>
      </left>
      <right style="double">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auto="1"/>
      </right>
      <top style="thin">
        <color indexed="64"/>
      </top>
      <bottom/>
      <diagonal/>
    </border>
    <border>
      <left style="double">
        <color indexed="64"/>
      </left>
      <right style="thin">
        <color auto="1"/>
      </right>
      <top/>
      <bottom style="thin">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double">
        <color indexed="64"/>
      </right>
      <top style="thin">
        <color indexed="64"/>
      </top>
      <bottom style="thin">
        <color auto="1"/>
      </bottom>
      <diagonal/>
    </border>
    <border>
      <left style="double">
        <color indexed="64"/>
      </left>
      <right/>
      <top style="thin">
        <color indexed="64"/>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double">
        <color indexed="64"/>
      </left>
      <right/>
      <top style="double">
        <color indexed="64"/>
      </top>
      <bottom/>
      <diagonal/>
    </border>
    <border>
      <left style="double">
        <color auto="1"/>
      </left>
      <right/>
      <top/>
      <bottom style="thin">
        <color indexed="64"/>
      </bottom>
      <diagonal/>
    </border>
    <border>
      <left style="double">
        <color indexed="8"/>
      </left>
      <right/>
      <top style="double">
        <color indexed="64"/>
      </top>
      <bottom style="thin">
        <color indexed="64"/>
      </bottom>
      <diagonal/>
    </border>
    <border>
      <left style="thin">
        <color indexed="8"/>
      </left>
      <right style="double">
        <color indexed="64"/>
      </right>
      <top style="thin">
        <color indexed="64"/>
      </top>
      <bottom style="medium">
        <color indexed="64"/>
      </bottom>
      <diagonal/>
    </border>
    <border>
      <left style="double">
        <color auto="1"/>
      </left>
      <right style="thin">
        <color auto="1"/>
      </right>
      <top/>
      <bottom style="thin">
        <color auto="1"/>
      </bottom>
      <diagonal/>
    </border>
    <border>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top/>
      <bottom style="thin">
        <color indexed="64"/>
      </bottom>
      <diagonal/>
    </border>
    <border>
      <left style="double">
        <color indexed="8"/>
      </left>
      <right style="double">
        <color indexed="8"/>
      </right>
      <top/>
      <bottom style="double">
        <color indexed="8"/>
      </bottom>
      <diagonal/>
    </border>
    <border>
      <left/>
      <right style="double">
        <color indexed="8"/>
      </right>
      <top/>
      <bottom style="thin">
        <color indexed="64"/>
      </bottom>
      <diagonal/>
    </border>
    <border>
      <left style="thin">
        <color indexed="8"/>
      </left>
      <right style="double">
        <color auto="1"/>
      </right>
      <top/>
      <bottom style="thin">
        <color indexed="64"/>
      </bottom>
      <diagonal/>
    </border>
    <border>
      <left style="double">
        <color indexed="8"/>
      </left>
      <right style="double">
        <color indexed="8"/>
      </right>
      <top style="double">
        <color indexed="8"/>
      </top>
      <bottom style="double">
        <color indexed="64"/>
      </bottom>
      <diagonal/>
    </border>
    <border>
      <left style="thin">
        <color indexed="8"/>
      </left>
      <right/>
      <top/>
      <bottom style="double">
        <color indexed="64"/>
      </bottom>
      <diagonal/>
    </border>
    <border>
      <left/>
      <right style="double">
        <color indexed="8"/>
      </right>
      <top/>
      <bottom style="double">
        <color indexed="64"/>
      </bottom>
      <diagonal/>
    </border>
    <border>
      <left style="double">
        <color auto="1"/>
      </left>
      <right style="thin">
        <color auto="1"/>
      </right>
      <top/>
      <bottom style="double">
        <color indexed="64"/>
      </bottom>
      <diagonal/>
    </border>
    <border>
      <left style="double">
        <color indexed="8"/>
      </left>
      <right style="thin">
        <color indexed="8"/>
      </right>
      <top/>
      <bottom style="double">
        <color indexed="64"/>
      </bottom>
      <diagonal/>
    </border>
    <border>
      <left/>
      <right style="medium">
        <color auto="1"/>
      </right>
      <top/>
      <bottom style="double">
        <color auto="1"/>
      </bottom>
      <diagonal/>
    </border>
    <border>
      <left/>
      <right/>
      <top style="double">
        <color indexed="64"/>
      </top>
      <bottom/>
      <diagonal/>
    </border>
    <border>
      <left style="double">
        <color indexed="8"/>
      </left>
      <right style="thin">
        <color indexed="8"/>
      </right>
      <top style="thin">
        <color indexed="64"/>
      </top>
      <bottom style="double">
        <color auto="1"/>
      </bottom>
      <diagonal/>
    </border>
    <border>
      <left style="thin">
        <color indexed="8"/>
      </left>
      <right/>
      <top style="thin">
        <color indexed="64"/>
      </top>
      <bottom style="double">
        <color auto="1"/>
      </bottom>
      <diagonal/>
    </border>
    <border>
      <left style="double">
        <color auto="1"/>
      </left>
      <right style="thin">
        <color indexed="8"/>
      </right>
      <top style="thin">
        <color indexed="64"/>
      </top>
      <bottom style="double">
        <color auto="1"/>
      </bottom>
      <diagonal/>
    </border>
    <border>
      <left style="thin">
        <color indexed="8"/>
      </left>
      <right style="double">
        <color indexed="8"/>
      </right>
      <top style="thin">
        <color indexed="64"/>
      </top>
      <bottom style="double">
        <color auto="1"/>
      </bottom>
      <diagonal/>
    </border>
    <border>
      <left/>
      <right style="double">
        <color indexed="8"/>
      </right>
      <top/>
      <bottom/>
      <diagonal/>
    </border>
    <border>
      <left style="double">
        <color indexed="64"/>
      </left>
      <right/>
      <top/>
      <bottom style="double">
        <color indexed="8"/>
      </bottom>
      <diagonal/>
    </border>
    <border>
      <left style="double">
        <color auto="1"/>
      </left>
      <right style="double">
        <color auto="1"/>
      </right>
      <top/>
      <bottom style="double">
        <color indexed="8"/>
      </bottom>
      <diagonal/>
    </border>
    <border>
      <left/>
      <right style="double">
        <color indexed="64"/>
      </right>
      <top style="double">
        <color indexed="64"/>
      </top>
      <bottom/>
      <diagonal/>
    </border>
    <border>
      <left style="double">
        <color auto="1"/>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8"/>
      </top>
      <bottom style="medium">
        <color indexed="64"/>
      </bottom>
      <diagonal/>
    </border>
    <border>
      <left style="double">
        <color indexed="64"/>
      </left>
      <right style="thin">
        <color indexed="8"/>
      </right>
      <top/>
      <bottom/>
      <diagonal/>
    </border>
    <border>
      <left/>
      <right style="thin">
        <color indexed="8"/>
      </right>
      <top style="medium">
        <color indexed="64"/>
      </top>
      <bottom/>
      <diagonal/>
    </border>
    <border>
      <left style="double">
        <color indexed="64"/>
      </left>
      <right/>
      <top style="medium">
        <color indexed="64"/>
      </top>
      <bottom/>
      <diagonal/>
    </border>
    <border>
      <left style="double">
        <color indexed="8"/>
      </left>
      <right style="double">
        <color indexed="64"/>
      </right>
      <top style="medium">
        <color indexed="64"/>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thin">
        <color indexed="8"/>
      </right>
      <top/>
      <bottom style="double">
        <color indexed="64"/>
      </bottom>
      <diagonal/>
    </border>
    <border>
      <left style="double">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style="thin">
        <color indexed="64"/>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top style="thin">
        <color indexed="64"/>
      </top>
      <bottom style="medium">
        <color indexed="64"/>
      </bottom>
      <diagonal/>
    </border>
    <border>
      <left style="double">
        <color indexed="64"/>
      </left>
      <right style="thin">
        <color indexed="8"/>
      </right>
      <top/>
      <bottom style="double">
        <color indexed="8"/>
      </bottom>
      <diagonal/>
    </border>
    <border>
      <left/>
      <right style="thin">
        <color indexed="8"/>
      </right>
      <top/>
      <bottom style="double">
        <color indexed="8"/>
      </bottom>
      <diagonal/>
    </border>
    <border>
      <left style="thin">
        <color indexed="64"/>
      </left>
      <right style="double">
        <color indexed="64"/>
      </right>
      <top/>
      <bottom style="double">
        <color indexed="8"/>
      </bottom>
      <diagonal/>
    </border>
    <border>
      <left style="thin">
        <color indexed="8"/>
      </left>
      <right style="double">
        <color indexed="8"/>
      </right>
      <top/>
      <bottom style="double">
        <color indexed="8"/>
      </bottom>
      <diagonal/>
    </border>
    <border>
      <left style="double">
        <color indexed="8"/>
      </left>
      <right style="double">
        <color indexed="64"/>
      </right>
      <top/>
      <bottom style="double">
        <color indexed="8"/>
      </bottom>
      <diagonal/>
    </border>
    <border>
      <left/>
      <right style="double">
        <color indexed="8"/>
      </right>
      <top style="double">
        <color indexed="64"/>
      </top>
      <bottom style="double">
        <color indexed="64"/>
      </bottom>
      <diagonal/>
    </border>
    <border>
      <left style="double">
        <color indexed="64"/>
      </left>
      <right style="double">
        <color indexed="8"/>
      </right>
      <top style="double">
        <color indexed="8"/>
      </top>
      <bottom style="thin">
        <color indexed="8"/>
      </bottom>
      <diagonal/>
    </border>
    <border>
      <left style="double">
        <color indexed="64"/>
      </left>
      <right style="double">
        <color indexed="64"/>
      </right>
      <top style="thin">
        <color indexed="8"/>
      </top>
      <bottom/>
      <diagonal/>
    </border>
    <border>
      <left style="double">
        <color indexed="64"/>
      </left>
      <right style="double">
        <color indexed="8"/>
      </right>
      <top style="thin">
        <color indexed="8"/>
      </top>
      <bottom style="medium">
        <color indexed="64"/>
      </bottom>
      <diagonal/>
    </border>
    <border>
      <left style="double">
        <color auto="1"/>
      </left>
      <right style="double">
        <color indexed="8"/>
      </right>
      <top style="medium">
        <color indexed="64"/>
      </top>
      <bottom/>
      <diagonal/>
    </border>
    <border>
      <left style="double">
        <color indexed="64"/>
      </left>
      <right style="thin">
        <color indexed="64"/>
      </right>
      <top/>
      <bottom/>
      <diagonal/>
    </border>
    <border>
      <left style="double">
        <color auto="1"/>
      </left>
      <right style="double">
        <color indexed="8"/>
      </right>
      <top/>
      <bottom/>
      <diagonal/>
    </border>
    <border>
      <left/>
      <right style="double">
        <color indexed="64"/>
      </right>
      <top/>
      <bottom style="double">
        <color indexed="8"/>
      </bottom>
      <diagonal/>
    </border>
    <border>
      <left style="double">
        <color indexed="64"/>
      </left>
      <right style="thin">
        <color indexed="64"/>
      </right>
      <top/>
      <bottom style="double">
        <color indexed="8"/>
      </bottom>
      <diagonal/>
    </border>
    <border>
      <left style="double">
        <color auto="1"/>
      </left>
      <right style="double">
        <color auto="1"/>
      </right>
      <top/>
      <bottom style="double">
        <color indexed="8"/>
      </bottom>
      <diagonal/>
    </border>
    <border>
      <left style="double">
        <color auto="1"/>
      </left>
      <right style="double">
        <color indexed="8"/>
      </right>
      <top/>
      <bottom style="double">
        <color indexed="8"/>
      </bottom>
      <diagonal/>
    </border>
    <border>
      <left style="double">
        <color auto="1"/>
      </left>
      <right style="double">
        <color indexed="8"/>
      </right>
      <top style="double">
        <color indexed="8"/>
      </top>
      <bottom style="dotted">
        <color indexed="64"/>
      </bottom>
      <diagonal/>
    </border>
    <border>
      <left style="double">
        <color indexed="64"/>
      </left>
      <right style="double">
        <color indexed="8"/>
      </right>
      <top style="dotted">
        <color indexed="64"/>
      </top>
      <bottom style="dotted">
        <color indexed="64"/>
      </bottom>
      <diagonal/>
    </border>
    <border>
      <left style="double">
        <color indexed="64"/>
      </left>
      <right style="double">
        <color indexed="8"/>
      </right>
      <top style="dotted">
        <color indexed="64"/>
      </top>
      <bottom/>
      <diagonal/>
    </border>
    <border>
      <left style="double">
        <color indexed="64"/>
      </left>
      <right style="thin">
        <color indexed="64"/>
      </right>
      <top style="double">
        <color indexed="8"/>
      </top>
      <bottom style="double">
        <color indexed="8"/>
      </bottom>
      <diagonal/>
    </border>
    <border>
      <left style="thin">
        <color indexed="64"/>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double">
        <color auto="1"/>
      </left>
      <right style="double">
        <color indexed="8"/>
      </right>
      <top style="double">
        <color indexed="8"/>
      </top>
      <bottom style="double">
        <color indexed="8"/>
      </bottom>
      <diagonal/>
    </border>
    <border>
      <left style="double">
        <color indexed="64"/>
      </left>
      <right/>
      <top style="double">
        <color indexed="8"/>
      </top>
      <bottom style="thin">
        <color indexed="8"/>
      </bottom>
      <diagonal/>
    </border>
    <border>
      <left/>
      <right/>
      <top style="double">
        <color indexed="8"/>
      </top>
      <bottom/>
      <diagonal/>
    </border>
    <border>
      <left style="double">
        <color indexed="64"/>
      </left>
      <right style="double">
        <color indexed="64"/>
      </right>
      <top style="double">
        <color indexed="8"/>
      </top>
      <bottom style="thin">
        <color indexed="8"/>
      </bottom>
      <diagonal/>
    </border>
    <border>
      <left style="double">
        <color auto="1"/>
      </left>
      <right style="double">
        <color auto="1"/>
      </right>
      <top style="medium">
        <color indexed="64"/>
      </top>
      <bottom/>
      <diagonal/>
    </border>
    <border>
      <left/>
      <right style="double">
        <color auto="1"/>
      </right>
      <top style="double">
        <color indexed="8"/>
      </top>
      <bottom style="thin">
        <color indexed="8"/>
      </bottom>
      <diagonal/>
    </border>
    <border>
      <left style="double">
        <color indexed="64"/>
      </left>
      <right/>
      <top style="thin">
        <color indexed="8"/>
      </top>
      <bottom style="medium">
        <color indexed="64"/>
      </bottom>
      <diagonal/>
    </border>
    <border>
      <left/>
      <right style="double">
        <color indexed="64"/>
      </right>
      <top style="thin">
        <color indexed="8"/>
      </top>
      <bottom style="medium">
        <color indexed="64"/>
      </bottom>
      <diagonal/>
    </border>
    <border>
      <left style="double">
        <color auto="1"/>
      </left>
      <right style="double">
        <color auto="1"/>
      </right>
      <top style="thin">
        <color indexed="8"/>
      </top>
      <bottom style="medium">
        <color indexed="64"/>
      </bottom>
      <diagonal/>
    </border>
    <border>
      <left/>
      <right style="double">
        <color indexed="64"/>
      </right>
      <top style="thin">
        <color indexed="8"/>
      </top>
      <bottom/>
      <diagonal/>
    </border>
    <border>
      <left/>
      <right style="double">
        <color indexed="64"/>
      </right>
      <top/>
      <bottom/>
      <diagonal/>
    </border>
    <border>
      <left style="double">
        <color indexed="8"/>
      </left>
      <right/>
      <top/>
      <bottom/>
      <diagonal/>
    </border>
    <border>
      <left/>
      <right style="double">
        <color indexed="8"/>
      </right>
      <top style="medium">
        <color indexed="64"/>
      </top>
      <bottom/>
      <diagonal/>
    </border>
    <border>
      <left/>
      <right style="thin">
        <color indexed="64"/>
      </right>
      <top style="double">
        <color indexed="8"/>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double">
        <color indexed="64"/>
      </left>
      <right style="double">
        <color indexed="64"/>
      </right>
      <top style="double">
        <color auto="1"/>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double">
        <color auto="1"/>
      </right>
      <top style="medium">
        <color indexed="64"/>
      </top>
      <bottom/>
      <diagonal/>
    </border>
    <border>
      <left style="thin">
        <color indexed="8"/>
      </left>
      <right/>
      <top/>
      <bottom style="double">
        <color indexed="8"/>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style="thin">
        <color indexed="64"/>
      </left>
      <right style="double">
        <color auto="1"/>
      </right>
      <top style="double">
        <color indexed="8"/>
      </top>
      <bottom style="dotted">
        <color indexed="64"/>
      </bottom>
      <diagonal/>
    </border>
    <border>
      <left style="thin">
        <color indexed="64"/>
      </left>
      <right style="double">
        <color auto="1"/>
      </right>
      <top style="dotted">
        <color indexed="64"/>
      </top>
      <bottom style="thin">
        <color indexed="64"/>
      </bottom>
      <diagonal/>
    </border>
    <border>
      <left style="double">
        <color auto="1"/>
      </left>
      <right/>
      <top style="thin">
        <color indexed="64"/>
      </top>
      <bottom style="double">
        <color auto="1"/>
      </bottom>
      <diagonal/>
    </border>
    <border>
      <left/>
      <right/>
      <top style="thin">
        <color auto="1"/>
      </top>
      <bottom style="double">
        <color auto="1"/>
      </bottom>
      <diagonal/>
    </border>
    <border>
      <left/>
      <right style="double">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8"/>
      </top>
      <bottom style="medium">
        <color indexed="8"/>
      </bottom>
      <diagonal/>
    </border>
    <border>
      <left style="double">
        <color indexed="64"/>
      </left>
      <right style="thin">
        <color indexed="64"/>
      </right>
      <top style="double">
        <color indexed="8"/>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top style="double">
        <color indexed="8"/>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8"/>
      </left>
      <right style="double">
        <color auto="1"/>
      </right>
      <top style="double">
        <color indexed="8"/>
      </top>
      <bottom style="dotted">
        <color indexed="64"/>
      </bottom>
      <diagonal/>
    </border>
    <border>
      <left style="double">
        <color indexed="8"/>
      </left>
      <right style="double">
        <color auto="1"/>
      </right>
      <top style="dotted">
        <color indexed="64"/>
      </top>
      <bottom style="dotted">
        <color indexed="64"/>
      </bottom>
      <diagonal/>
    </border>
    <border>
      <left style="double">
        <color indexed="8"/>
      </left>
      <right style="double">
        <color auto="1"/>
      </right>
      <top style="dotted">
        <color indexed="64"/>
      </top>
      <bottom style="thin">
        <color indexed="64"/>
      </bottom>
      <diagonal/>
    </border>
    <border>
      <left style="double">
        <color indexed="8"/>
      </left>
      <right style="double">
        <color auto="1"/>
      </right>
      <top style="thin">
        <color indexed="64"/>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style="thin">
        <color indexed="64"/>
      </left>
      <right/>
      <top style="medium">
        <color indexed="8"/>
      </top>
      <bottom style="double">
        <color indexed="8"/>
      </bottom>
      <diagonal/>
    </border>
    <border>
      <left/>
      <right style="thin">
        <color indexed="8"/>
      </right>
      <top style="medium">
        <color indexed="8"/>
      </top>
      <bottom style="double">
        <color indexed="8"/>
      </bottom>
      <diagonal/>
    </border>
    <border>
      <left style="thin">
        <color indexed="64"/>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right style="double">
        <color indexed="8"/>
      </right>
      <top style="thin">
        <color indexed="64"/>
      </top>
      <bottom style="medium">
        <color indexed="64"/>
      </bottom>
      <diagonal/>
    </border>
    <border>
      <left style="double">
        <color indexed="8"/>
      </left>
      <right/>
      <top style="double">
        <color auto="1"/>
      </top>
      <bottom style="thin">
        <color indexed="64"/>
      </bottom>
      <diagonal/>
    </border>
    <border>
      <left style="thin">
        <color indexed="8"/>
      </left>
      <right style="double">
        <color auto="1"/>
      </right>
      <top style="thin">
        <color indexed="64"/>
      </top>
      <bottom style="double">
        <color auto="1"/>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auto="1"/>
      </top>
      <bottom/>
      <diagonal/>
    </border>
    <border>
      <left/>
      <right/>
      <top style="double">
        <color auto="1"/>
      </top>
      <bottom/>
      <diagonal/>
    </border>
    <border>
      <left style="double">
        <color indexed="64"/>
      </left>
      <right/>
      <top/>
      <bottom/>
      <diagonal/>
    </border>
    <border>
      <left/>
      <right/>
      <top/>
      <bottom style="double">
        <color indexed="8"/>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ck">
        <color auto="1"/>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8"/>
      </left>
      <right/>
      <top/>
      <bottom style="thin">
        <color indexed="64"/>
      </bottom>
      <diagonal/>
    </border>
    <border>
      <left style="thin">
        <color indexed="64"/>
      </left>
      <right style="double">
        <color indexed="64"/>
      </right>
      <top style="thin">
        <color indexed="8"/>
      </top>
      <bottom style="thin">
        <color indexed="64"/>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s>
  <cellStyleXfs count="7">
    <xf numFmtId="164" fontId="0" fillId="0" borderId="0"/>
    <xf numFmtId="43" fontId="3" fillId="0" borderId="0" applyFont="0" applyFill="0" applyBorder="0" applyAlignment="0" applyProtection="0"/>
    <xf numFmtId="44" fontId="3" fillId="0" borderId="0" applyFont="0" applyFill="0" applyBorder="0" applyAlignment="0" applyProtection="0"/>
    <xf numFmtId="0" fontId="43" fillId="0" borderId="0" applyNumberFormat="0" applyFill="0" applyBorder="0" applyAlignment="0" applyProtection="0">
      <alignment vertical="top"/>
      <protection locked="0"/>
    </xf>
    <xf numFmtId="164" fontId="3" fillId="0" borderId="0"/>
    <xf numFmtId="9" fontId="3" fillId="0" borderId="0" applyFont="0" applyFill="0" applyBorder="0" applyAlignment="0" applyProtection="0"/>
    <xf numFmtId="0" fontId="5" fillId="0" borderId="0"/>
  </cellStyleXfs>
  <cellXfs count="3659">
    <xf numFmtId="164" fontId="0" fillId="0" borderId="0" xfId="0"/>
    <xf numFmtId="164" fontId="6" fillId="0" borderId="0" xfId="0" applyFont="1"/>
    <xf numFmtId="164" fontId="6" fillId="0" borderId="0" xfId="0" applyFont="1" applyBorder="1" applyProtection="1"/>
    <xf numFmtId="164" fontId="19" fillId="2" borderId="0" xfId="0" applyNumberFormat="1" applyFont="1" applyFill="1" applyBorder="1" applyProtection="1"/>
    <xf numFmtId="164" fontId="33" fillId="3" borderId="4" xfId="0" applyNumberFormat="1" applyFont="1" applyFill="1" applyBorder="1" applyProtection="1">
      <protection locked="0"/>
    </xf>
    <xf numFmtId="164" fontId="44" fillId="0" borderId="0" xfId="0" applyFont="1"/>
    <xf numFmtId="164" fontId="6" fillId="0" borderId="0" xfId="0" applyFont="1" applyFill="1"/>
    <xf numFmtId="164" fontId="6" fillId="0" borderId="8" xfId="0" applyNumberFormat="1" applyFont="1" applyBorder="1" applyProtection="1">
      <protection locked="0"/>
    </xf>
    <xf numFmtId="164" fontId="14" fillId="0" borderId="8" xfId="0" applyNumberFormat="1" applyFont="1" applyBorder="1" applyProtection="1">
      <protection locked="0"/>
    </xf>
    <xf numFmtId="164" fontId="17" fillId="2" borderId="8" xfId="0" applyFont="1" applyFill="1" applyBorder="1" applyAlignment="1" applyProtection="1">
      <alignment horizontal="center" vertical="center" wrapText="1"/>
      <protection locked="0"/>
    </xf>
    <xf numFmtId="164" fontId="38" fillId="9" borderId="9" xfId="0" applyFont="1" applyFill="1" applyBorder="1" applyAlignment="1">
      <alignment vertical="center"/>
    </xf>
    <xf numFmtId="164" fontId="42" fillId="9" borderId="10" xfId="0" applyFont="1" applyFill="1" applyBorder="1"/>
    <xf numFmtId="164" fontId="21" fillId="10" borderId="11" xfId="0" applyFont="1" applyFill="1" applyBorder="1" applyAlignment="1">
      <alignment horizontal="center" vertical="center" wrapText="1"/>
    </xf>
    <xf numFmtId="164" fontId="21" fillId="10" borderId="12" xfId="0" applyFont="1" applyFill="1" applyBorder="1" applyAlignment="1">
      <alignment horizontal="center" vertical="center" wrapText="1"/>
    </xf>
    <xf numFmtId="164" fontId="21" fillId="10" borderId="13" xfId="0" applyFont="1" applyFill="1" applyBorder="1" applyAlignment="1">
      <alignment horizontal="center" vertical="center" wrapText="1"/>
    </xf>
    <xf numFmtId="164" fontId="21" fillId="10"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32" fillId="2" borderId="15" xfId="0" applyFont="1" applyFill="1" applyBorder="1" applyAlignment="1">
      <alignment horizontal="center" vertical="center" wrapText="1"/>
    </xf>
    <xf numFmtId="9" fontId="50" fillId="3" borderId="16" xfId="0" applyNumberFormat="1" applyFont="1" applyFill="1" applyBorder="1" applyAlignment="1" applyProtection="1">
      <alignment horizontal="right" vertical="center"/>
    </xf>
    <xf numFmtId="164" fontId="29" fillId="13" borderId="0" xfId="0" applyFont="1" applyFill="1" applyBorder="1" applyAlignment="1" applyProtection="1">
      <alignment horizontal="center"/>
      <protection locked="0"/>
    </xf>
    <xf numFmtId="38" fontId="15" fillId="0" borderId="39" xfId="0" applyNumberFormat="1" applyFont="1" applyFill="1" applyBorder="1" applyAlignment="1" applyProtection="1">
      <alignment horizontal="right" vertical="center"/>
    </xf>
    <xf numFmtId="164" fontId="19" fillId="14" borderId="0" xfId="0" applyFont="1" applyFill="1" applyAlignment="1">
      <alignment horizontal="center" wrapText="1"/>
    </xf>
    <xf numFmtId="164" fontId="15" fillId="14" borderId="0" xfId="0" applyFont="1" applyFill="1"/>
    <xf numFmtId="164" fontId="19" fillId="14" borderId="0" xfId="0" applyFont="1" applyFill="1" applyAlignment="1">
      <alignment horizontal="left" indent="2"/>
    </xf>
    <xf numFmtId="38" fontId="15" fillId="14" borderId="0" xfId="0" applyNumberFormat="1" applyFont="1" applyFill="1" applyBorder="1" applyAlignment="1" applyProtection="1">
      <alignment horizontal="center" vertical="center"/>
    </xf>
    <xf numFmtId="164" fontId="10" fillId="3" borderId="54" xfId="0" applyFont="1" applyFill="1" applyBorder="1" applyAlignment="1" applyProtection="1">
      <alignment horizontal="left" vertical="center"/>
      <protection locked="0"/>
    </xf>
    <xf numFmtId="164" fontId="29" fillId="13" borderId="55" xfId="0" applyFont="1" applyFill="1" applyBorder="1" applyAlignment="1" applyProtection="1">
      <alignment horizontal="center"/>
      <protection locked="0"/>
    </xf>
    <xf numFmtId="164" fontId="19" fillId="15" borderId="0" xfId="0" applyNumberFormat="1" applyFont="1" applyFill="1" applyBorder="1" applyAlignment="1" applyProtection="1">
      <alignment horizontal="left"/>
    </xf>
    <xf numFmtId="164" fontId="69" fillId="15" borderId="0" xfId="0" applyNumberFormat="1" applyFont="1" applyFill="1" applyBorder="1" applyAlignment="1" applyProtection="1"/>
    <xf numFmtId="164" fontId="10" fillId="0" borderId="0" xfId="0" applyFont="1" applyAlignment="1" applyProtection="1">
      <alignment horizontal="center"/>
      <protection locked="0"/>
    </xf>
    <xf numFmtId="164" fontId="44" fillId="0" borderId="0" xfId="0" applyFont="1" applyProtection="1">
      <protection locked="0"/>
    </xf>
    <xf numFmtId="164" fontId="73" fillId="3" borderId="0" xfId="3" applyNumberFormat="1" applyFont="1" applyFill="1" applyBorder="1" applyAlignment="1" applyProtection="1">
      <alignment horizontal="center" vertical="center"/>
    </xf>
    <xf numFmtId="164" fontId="74" fillId="3" borderId="0" xfId="0" applyNumberFormat="1" applyFont="1" applyFill="1" applyBorder="1" applyAlignment="1" applyProtection="1">
      <alignment vertical="center"/>
    </xf>
    <xf numFmtId="164" fontId="19" fillId="15" borderId="0" xfId="0" applyNumberFormat="1" applyFont="1" applyFill="1" applyBorder="1" applyAlignment="1" applyProtection="1"/>
    <xf numFmtId="164" fontId="19" fillId="0" borderId="0" xfId="0" applyFont="1" applyFill="1" applyAlignment="1"/>
    <xf numFmtId="164" fontId="45" fillId="14" borderId="0" xfId="0" applyFont="1" applyFill="1" applyAlignment="1"/>
    <xf numFmtId="164" fontId="8" fillId="14" borderId="0" xfId="0" applyNumberFormat="1" applyFont="1" applyFill="1" applyBorder="1" applyAlignment="1" applyProtection="1"/>
    <xf numFmtId="164" fontId="6" fillId="14" borderId="0" xfId="0" applyFont="1" applyFill="1" applyBorder="1"/>
    <xf numFmtId="164" fontId="8" fillId="14" borderId="0" xfId="0" applyFont="1" applyFill="1" applyBorder="1"/>
    <xf numFmtId="164" fontId="8" fillId="14" borderId="0" xfId="0" applyNumberFormat="1" applyFont="1" applyFill="1" applyBorder="1" applyAlignment="1" applyProtection="1">
      <alignment horizontal="left"/>
    </xf>
    <xf numFmtId="164" fontId="3" fillId="14" borderId="0" xfId="0" applyFont="1" applyFill="1"/>
    <xf numFmtId="170" fontId="71" fillId="14" borderId="0" xfId="2" applyNumberFormat="1" applyFont="1" applyFill="1" applyBorder="1" applyAlignment="1" applyProtection="1">
      <alignment horizontal="center" vertical="center"/>
    </xf>
    <xf numFmtId="164" fontId="73" fillId="3" borderId="0" xfId="3" applyNumberFormat="1" applyFont="1" applyFill="1" applyBorder="1" applyAlignment="1" applyProtection="1">
      <alignment horizontal="right" vertical="center"/>
    </xf>
    <xf numFmtId="170" fontId="71" fillId="14" borderId="0" xfId="2" applyNumberFormat="1" applyFont="1" applyFill="1" applyBorder="1" applyAlignment="1" applyProtection="1">
      <alignment vertical="center"/>
    </xf>
    <xf numFmtId="164" fontId="3" fillId="14" borderId="0" xfId="0" applyFont="1" applyFill="1" applyBorder="1"/>
    <xf numFmtId="164" fontId="15" fillId="14" borderId="0" xfId="0" applyFont="1" applyFill="1" applyBorder="1"/>
    <xf numFmtId="164" fontId="19" fillId="14" borderId="73" xfId="0" applyFont="1" applyFill="1" applyBorder="1" applyAlignment="1">
      <alignment horizontal="left" indent="2"/>
    </xf>
    <xf numFmtId="170" fontId="71" fillId="14" borderId="73" xfId="2" applyNumberFormat="1" applyFont="1" applyFill="1" applyBorder="1" applyAlignment="1" applyProtection="1">
      <alignment vertical="center"/>
    </xf>
    <xf numFmtId="164" fontId="6" fillId="14" borderId="0" xfId="0" applyFont="1" applyFill="1" applyBorder="1" applyProtection="1"/>
    <xf numFmtId="164" fontId="13" fillId="14" borderId="0" xfId="0" applyFont="1" applyFill="1" applyBorder="1"/>
    <xf numFmtId="164" fontId="4" fillId="14" borderId="0" xfId="0" applyFont="1" applyFill="1" applyBorder="1"/>
    <xf numFmtId="164" fontId="45" fillId="14" borderId="0" xfId="0" applyFont="1" applyFill="1" applyBorder="1" applyAlignment="1">
      <alignment horizontal="right"/>
    </xf>
    <xf numFmtId="164" fontId="50" fillId="14" borderId="0" xfId="0" applyFont="1" applyFill="1" applyBorder="1" applyAlignment="1">
      <alignment horizontal="right"/>
    </xf>
    <xf numFmtId="164" fontId="11" fillId="16" borderId="80" xfId="0" quotePrefix="1" applyNumberFormat="1" applyFont="1" applyFill="1" applyBorder="1" applyAlignment="1" applyProtection="1">
      <alignment horizontal="center"/>
    </xf>
    <xf numFmtId="164" fontId="11" fillId="14" borderId="81" xfId="0" quotePrefix="1" applyNumberFormat="1" applyFont="1" applyFill="1" applyBorder="1" applyAlignment="1" applyProtection="1">
      <alignment horizontal="centerContinuous"/>
    </xf>
    <xf numFmtId="164" fontId="21" fillId="16" borderId="63" xfId="0" applyNumberFormat="1" applyFont="1" applyFill="1" applyBorder="1" applyAlignment="1" applyProtection="1">
      <alignment horizontal="center"/>
    </xf>
    <xf numFmtId="164" fontId="56" fillId="14" borderId="63" xfId="0" applyNumberFormat="1" applyFont="1" applyFill="1" applyBorder="1" applyAlignment="1" applyProtection="1">
      <alignment horizontal="center"/>
    </xf>
    <xf numFmtId="164" fontId="21" fillId="16" borderId="21" xfId="0" applyNumberFormat="1" applyFont="1" applyFill="1" applyBorder="1" applyAlignment="1" applyProtection="1">
      <alignment horizontal="center"/>
    </xf>
    <xf numFmtId="164" fontId="21" fillId="14" borderId="63" xfId="0" applyNumberFormat="1" applyFont="1" applyFill="1" applyBorder="1" applyAlignment="1" applyProtection="1">
      <alignment horizontal="center"/>
    </xf>
    <xf numFmtId="164" fontId="21" fillId="16" borderId="0" xfId="0" applyFont="1" applyFill="1" applyBorder="1" applyAlignment="1" applyProtection="1">
      <alignment horizontal="center"/>
    </xf>
    <xf numFmtId="164" fontId="21" fillId="16" borderId="46" xfId="0" applyFont="1" applyFill="1" applyBorder="1" applyAlignment="1" applyProtection="1">
      <alignment horizontal="center"/>
    </xf>
    <xf numFmtId="164" fontId="21" fillId="14" borderId="83" xfId="0" applyNumberFormat="1" applyFont="1" applyFill="1" applyBorder="1" applyAlignment="1" applyProtection="1">
      <alignment horizontal="center"/>
    </xf>
    <xf numFmtId="164" fontId="39" fillId="14" borderId="0" xfId="0" applyNumberFormat="1" applyFont="1" applyFill="1" applyBorder="1" applyAlignment="1" applyProtection="1">
      <alignment horizontal="left"/>
    </xf>
    <xf numFmtId="164" fontId="3" fillId="0" borderId="0" xfId="0" applyFont="1"/>
    <xf numFmtId="164" fontId="3" fillId="0" borderId="0" xfId="0" applyFont="1" applyFill="1"/>
    <xf numFmtId="164" fontId="3" fillId="0" borderId="0" xfId="0" applyFont="1" applyBorder="1"/>
    <xf numFmtId="164" fontId="3" fillId="0" borderId="0" xfId="0" applyFont="1" applyProtection="1"/>
    <xf numFmtId="164" fontId="3" fillId="3" borderId="0" xfId="0" applyFont="1" applyFill="1"/>
    <xf numFmtId="164" fontId="3" fillId="3" borderId="0" xfId="0" applyFont="1" applyFill="1" applyProtection="1"/>
    <xf numFmtId="164" fontId="2" fillId="11" borderId="101" xfId="0" applyFont="1" applyFill="1" applyBorder="1" applyAlignment="1">
      <alignment horizontal="center" wrapText="1"/>
    </xf>
    <xf numFmtId="164" fontId="8" fillId="0" borderId="8" xfId="0" applyNumberFormat="1" applyFont="1" applyBorder="1" applyAlignment="1" applyProtection="1">
      <alignment horizontal="left"/>
      <protection locked="0"/>
    </xf>
    <xf numFmtId="164" fontId="46" fillId="0" borderId="8" xfId="0" applyNumberFormat="1" applyFont="1" applyBorder="1" applyProtection="1">
      <protection locked="0"/>
    </xf>
    <xf numFmtId="164" fontId="3" fillId="0" borderId="8" xfId="0" applyFont="1" applyBorder="1" applyProtection="1">
      <protection locked="0"/>
    </xf>
    <xf numFmtId="164" fontId="82" fillId="3" borderId="102" xfId="0" applyNumberFormat="1" applyFont="1" applyFill="1" applyBorder="1" applyProtection="1">
      <protection locked="0"/>
    </xf>
    <xf numFmtId="164" fontId="82" fillId="3" borderId="103" xfId="0" applyNumberFormat="1" applyFont="1" applyFill="1" applyBorder="1" applyProtection="1">
      <protection locked="0"/>
    </xf>
    <xf numFmtId="164" fontId="3" fillId="9" borderId="10" xfId="0" applyFont="1" applyFill="1" applyBorder="1"/>
    <xf numFmtId="164" fontId="3" fillId="9" borderId="103" xfId="0" applyFont="1" applyFill="1" applyBorder="1"/>
    <xf numFmtId="164" fontId="3" fillId="9" borderId="104" xfId="0" applyFont="1" applyFill="1" applyBorder="1"/>
    <xf numFmtId="164" fontId="3" fillId="0" borderId="103" xfId="0" applyFont="1" applyBorder="1"/>
    <xf numFmtId="164" fontId="3" fillId="0" borderId="105" xfId="0" applyFont="1" applyBorder="1"/>
    <xf numFmtId="164" fontId="78" fillId="3" borderId="106" xfId="0" applyNumberFormat="1" applyFont="1" applyFill="1" applyBorder="1" applyProtection="1"/>
    <xf numFmtId="164" fontId="15" fillId="3" borderId="79" xfId="0" applyNumberFormat="1" applyFont="1" applyFill="1" applyBorder="1" applyProtection="1"/>
    <xf numFmtId="164" fontId="8" fillId="0" borderId="107" xfId="0" applyNumberFormat="1" applyFont="1" applyBorder="1" applyAlignment="1" applyProtection="1">
      <alignment horizontal="left"/>
    </xf>
    <xf numFmtId="38" fontId="8" fillId="9" borderId="51" xfId="0" applyNumberFormat="1" applyFont="1" applyFill="1" applyBorder="1"/>
    <xf numFmtId="38" fontId="8" fillId="9" borderId="108" xfId="0" applyNumberFormat="1" applyFont="1" applyFill="1" applyBorder="1" applyAlignment="1">
      <alignment horizontal="center"/>
    </xf>
    <xf numFmtId="38" fontId="8" fillId="9" borderId="45" xfId="0" applyNumberFormat="1" applyFont="1" applyFill="1" applyBorder="1" applyAlignment="1">
      <alignment horizontal="center"/>
    </xf>
    <xf numFmtId="38" fontId="8" fillId="9" borderId="28" xfId="0" applyNumberFormat="1" applyFont="1" applyFill="1" applyBorder="1" applyAlignment="1">
      <alignment horizontal="center"/>
    </xf>
    <xf numFmtId="164" fontId="29" fillId="13" borderId="24" xfId="0" applyNumberFormat="1" applyFont="1" applyFill="1" applyBorder="1" applyAlignment="1" applyProtection="1">
      <alignment horizontal="center"/>
      <protection locked="0"/>
    </xf>
    <xf numFmtId="10" fontId="19" fillId="0" borderId="24" xfId="0" applyNumberFormat="1" applyFont="1" applyBorder="1" applyAlignment="1" applyProtection="1">
      <alignment horizontal="center"/>
    </xf>
    <xf numFmtId="164" fontId="78" fillId="3" borderId="74" xfId="0" applyNumberFormat="1" applyFont="1" applyFill="1" applyBorder="1" applyProtection="1"/>
    <xf numFmtId="164" fontId="15" fillId="3" borderId="0" xfId="0" applyNumberFormat="1" applyFont="1" applyFill="1" applyBorder="1" applyProtection="1"/>
    <xf numFmtId="9" fontId="8" fillId="14" borderId="0" xfId="0" applyNumberFormat="1" applyFont="1" applyFill="1" applyBorder="1" applyAlignment="1" applyProtection="1">
      <alignment horizontal="right" vertical="center"/>
    </xf>
    <xf numFmtId="164" fontId="47" fillId="14" borderId="0" xfId="0" applyFont="1" applyFill="1" applyBorder="1"/>
    <xf numFmtId="164" fontId="11" fillId="14" borderId="0" xfId="0" applyNumberFormat="1" applyFont="1" applyFill="1" applyBorder="1" applyProtection="1"/>
    <xf numFmtId="164" fontId="56" fillId="16" borderId="63" xfId="0" applyNumberFormat="1" applyFont="1" applyFill="1" applyBorder="1" applyAlignment="1" applyProtection="1">
      <alignment horizontal="center"/>
    </xf>
    <xf numFmtId="164" fontId="56" fillId="16" borderId="46" xfId="0" applyNumberFormat="1" applyFont="1" applyFill="1" applyBorder="1" applyAlignment="1" applyProtection="1">
      <alignment horizontal="center"/>
    </xf>
    <xf numFmtId="164" fontId="56" fillId="16" borderId="112" xfId="0" applyNumberFormat="1" applyFont="1" applyFill="1" applyBorder="1" applyAlignment="1" applyProtection="1">
      <alignment horizontal="center"/>
    </xf>
    <xf numFmtId="164" fontId="3" fillId="3" borderId="0" xfId="0" applyFont="1" applyFill="1" applyBorder="1" applyProtection="1"/>
    <xf numFmtId="164" fontId="3" fillId="0" borderId="0" xfId="0" applyFont="1" applyProtection="1">
      <protection locked="0"/>
    </xf>
    <xf numFmtId="164" fontId="3" fillId="0" borderId="0" xfId="0" applyFont="1" applyFill="1" applyProtection="1">
      <protection locked="0"/>
    </xf>
    <xf numFmtId="164" fontId="19" fillId="15" borderId="0" xfId="0" applyNumberFormat="1" applyFont="1" applyFill="1" applyBorder="1" applyAlignment="1" applyProtection="1">
      <alignment horizontal="right"/>
    </xf>
    <xf numFmtId="164" fontId="55" fillId="0" borderId="0" xfId="0" applyNumberFormat="1" applyFont="1" applyFill="1" applyBorder="1" applyAlignment="1" applyProtection="1"/>
    <xf numFmtId="164" fontId="15" fillId="15" borderId="0" xfId="0" applyNumberFormat="1" applyFont="1" applyFill="1" applyBorder="1" applyProtection="1"/>
    <xf numFmtId="164" fontId="19" fillId="15" borderId="0" xfId="0" applyNumberFormat="1" applyFont="1" applyFill="1" applyBorder="1" applyAlignment="1" applyProtection="1">
      <alignment horizontal="left" indent="2"/>
    </xf>
    <xf numFmtId="164" fontId="3" fillId="14" borderId="0" xfId="0" applyFont="1" applyFill="1" applyAlignment="1"/>
    <xf numFmtId="38" fontId="8" fillId="14" borderId="0" xfId="2" applyNumberFormat="1" applyFont="1" applyFill="1" applyBorder="1" applyAlignment="1">
      <alignment horizontal="right"/>
    </xf>
    <xf numFmtId="170" fontId="8" fillId="14" borderId="0" xfId="0" applyNumberFormat="1" applyFont="1" applyFill="1" applyBorder="1"/>
    <xf numFmtId="38" fontId="10" fillId="13" borderId="101" xfId="2" applyNumberFormat="1" applyFont="1" applyFill="1" applyBorder="1" applyAlignment="1" applyProtection="1">
      <alignment horizontal="right" vertical="center"/>
      <protection locked="0"/>
    </xf>
    <xf numFmtId="164" fontId="84" fillId="0" borderId="0" xfId="0" applyFont="1" applyProtection="1">
      <protection locked="0"/>
    </xf>
    <xf numFmtId="164" fontId="85" fillId="0" borderId="0" xfId="0" applyFont="1" applyProtection="1">
      <protection locked="0"/>
    </xf>
    <xf numFmtId="170" fontId="86" fillId="0" borderId="0" xfId="0" applyNumberFormat="1" applyFont="1" applyProtection="1">
      <protection locked="0"/>
    </xf>
    <xf numFmtId="170" fontId="2" fillId="0" borderId="0" xfId="0" applyNumberFormat="1" applyFont="1" applyProtection="1">
      <protection locked="0"/>
    </xf>
    <xf numFmtId="164" fontId="3" fillId="3" borderId="0" xfId="0" applyFont="1" applyFill="1" applyProtection="1">
      <protection locked="0"/>
    </xf>
    <xf numFmtId="164" fontId="8" fillId="8" borderId="41" xfId="0" quotePrefix="1" applyFont="1" applyFill="1" applyBorder="1" applyAlignment="1" applyProtection="1">
      <alignment horizontal="center"/>
    </xf>
    <xf numFmtId="164" fontId="9" fillId="8" borderId="41" xfId="0" quotePrefix="1" applyFont="1" applyFill="1" applyBorder="1" applyAlignment="1" applyProtection="1">
      <alignment horizontal="center"/>
    </xf>
    <xf numFmtId="164" fontId="6" fillId="3" borderId="0" xfId="0" applyFont="1" applyFill="1"/>
    <xf numFmtId="164" fontId="6" fillId="0" borderId="0" xfId="0" applyFont="1" applyProtection="1">
      <protection locked="0"/>
    </xf>
    <xf numFmtId="164" fontId="6" fillId="0" borderId="0" xfId="0" applyFont="1" applyFill="1" applyProtection="1">
      <protection locked="0"/>
    </xf>
    <xf numFmtId="164" fontId="88" fillId="0" borderId="0" xfId="0" applyFont="1"/>
    <xf numFmtId="164" fontId="6" fillId="0" borderId="101" xfId="0" applyFont="1" applyBorder="1" applyAlignment="1">
      <alignment horizontal="center" vertical="center"/>
    </xf>
    <xf numFmtId="164" fontId="70" fillId="3" borderId="0" xfId="3" applyNumberFormat="1" applyFont="1" applyFill="1" applyBorder="1" applyAlignment="1" applyProtection="1">
      <alignment horizontal="center" vertical="center"/>
    </xf>
    <xf numFmtId="164" fontId="15" fillId="0" borderId="101" xfId="0" applyFont="1" applyFill="1" applyBorder="1" applyAlignment="1" applyProtection="1">
      <alignment horizontal="left" vertical="center" wrapText="1"/>
    </xf>
    <xf numFmtId="170" fontId="19" fillId="0" borderId="0" xfId="2" applyNumberFormat="1" applyFont="1" applyFill="1" applyBorder="1" applyAlignment="1" applyProtection="1">
      <alignment vertical="center"/>
    </xf>
    <xf numFmtId="164" fontId="88" fillId="3" borderId="0" xfId="0" applyNumberFormat="1" applyFont="1" applyFill="1" applyBorder="1" applyAlignment="1" applyProtection="1">
      <alignment vertical="center"/>
    </xf>
    <xf numFmtId="164" fontId="69" fillId="3" borderId="0" xfId="0" applyNumberFormat="1" applyFont="1" applyFill="1" applyBorder="1" applyAlignment="1" applyProtection="1">
      <alignment vertical="center"/>
    </xf>
    <xf numFmtId="164" fontId="91" fillId="3" borderId="0" xfId="3" applyNumberFormat="1" applyFont="1" applyFill="1" applyBorder="1" applyAlignment="1" applyProtection="1">
      <alignment horizontal="left" vertical="center"/>
    </xf>
    <xf numFmtId="164" fontId="48" fillId="14" borderId="0" xfId="0" applyFont="1" applyFill="1" applyBorder="1"/>
    <xf numFmtId="164" fontId="10" fillId="14" borderId="0" xfId="0" applyFont="1" applyFill="1" applyBorder="1"/>
    <xf numFmtId="168" fontId="47" fillId="14" borderId="120" xfId="0" applyNumberFormat="1" applyFont="1" applyFill="1" applyBorder="1" applyAlignment="1" applyProtection="1">
      <alignment horizontal="right" vertical="center"/>
    </xf>
    <xf numFmtId="168" fontId="47" fillId="14" borderId="119" xfId="0" applyNumberFormat="1" applyFont="1" applyFill="1" applyBorder="1" applyAlignment="1" applyProtection="1">
      <alignment horizontal="right" vertical="center"/>
    </xf>
    <xf numFmtId="167" fontId="47" fillId="0" borderId="125" xfId="0" applyNumberFormat="1" applyFont="1" applyBorder="1" applyAlignment="1" applyProtection="1">
      <alignment horizontal="right" vertical="center"/>
    </xf>
    <xf numFmtId="10" fontId="50" fillId="3" borderId="128" xfId="0" applyNumberFormat="1" applyFont="1" applyFill="1" applyBorder="1" applyAlignment="1" applyProtection="1">
      <alignment horizontal="right" vertical="center"/>
    </xf>
    <xf numFmtId="10" fontId="50" fillId="3" borderId="129" xfId="0" applyNumberFormat="1" applyFont="1" applyFill="1" applyBorder="1" applyAlignment="1" applyProtection="1">
      <alignment horizontal="right" vertical="center"/>
    </xf>
    <xf numFmtId="38" fontId="50" fillId="3" borderId="130" xfId="1" applyNumberFormat="1" applyFont="1" applyFill="1" applyBorder="1" applyAlignment="1" applyProtection="1">
      <alignment horizontal="right" vertical="center"/>
    </xf>
    <xf numFmtId="164" fontId="6" fillId="13" borderId="101" xfId="0" applyFont="1" applyFill="1" applyBorder="1" applyAlignment="1" applyProtection="1">
      <alignment horizontal="left" vertical="center" wrapText="1"/>
      <protection locked="0"/>
    </xf>
    <xf numFmtId="164" fontId="6" fillId="13" borderId="101" xfId="0" applyFont="1" applyFill="1" applyBorder="1" applyAlignment="1" applyProtection="1">
      <alignment horizontal="center" vertical="center"/>
      <protection locked="0"/>
    </xf>
    <xf numFmtId="172" fontId="6" fillId="13" borderId="101" xfId="0" applyNumberFormat="1" applyFont="1" applyFill="1" applyBorder="1" applyAlignment="1" applyProtection="1">
      <alignment horizontal="center" vertical="center"/>
      <protection locked="0"/>
    </xf>
    <xf numFmtId="164" fontId="12" fillId="14" borderId="0" xfId="0" applyFont="1" applyFill="1"/>
    <xf numFmtId="173" fontId="8" fillId="14" borderId="135" xfId="5" applyNumberFormat="1" applyFont="1" applyFill="1" applyBorder="1" applyAlignment="1" applyProtection="1">
      <alignment horizontal="center"/>
    </xf>
    <xf numFmtId="38" fontId="8" fillId="14" borderId="137" xfId="0" applyNumberFormat="1" applyFont="1" applyFill="1" applyBorder="1" applyAlignment="1" applyProtection="1">
      <alignment horizontal="right"/>
    </xf>
    <xf numFmtId="4" fontId="8" fillId="14" borderId="135" xfId="0" applyNumberFormat="1" applyFont="1" applyFill="1" applyBorder="1" applyAlignment="1" applyProtection="1">
      <alignment horizontal="right"/>
    </xf>
    <xf numFmtId="164" fontId="6" fillId="0" borderId="0" xfId="0" applyFont="1" applyAlignment="1">
      <alignment wrapText="1"/>
    </xf>
    <xf numFmtId="0" fontId="8" fillId="14" borderId="2" xfId="0" applyNumberFormat="1" applyFont="1" applyFill="1" applyBorder="1" applyAlignment="1" applyProtection="1"/>
    <xf numFmtId="0" fontId="8" fillId="14" borderId="0" xfId="0" applyNumberFormat="1" applyFont="1" applyFill="1" applyBorder="1" applyAlignment="1" applyProtection="1"/>
    <xf numFmtId="38" fontId="50" fillId="3" borderId="63" xfId="1" applyNumberFormat="1" applyFont="1" applyFill="1" applyBorder="1" applyAlignment="1" applyProtection="1">
      <alignment horizontal="right" vertical="center"/>
    </xf>
    <xf numFmtId="164" fontId="102" fillId="0" borderId="0" xfId="0" applyFont="1"/>
    <xf numFmtId="38" fontId="47" fillId="14" borderId="0" xfId="0" applyNumberFormat="1" applyFont="1" applyFill="1" applyBorder="1" applyAlignment="1">
      <alignment horizontal="center"/>
    </xf>
    <xf numFmtId="164" fontId="50" fillId="14" borderId="0" xfId="0" applyFont="1" applyFill="1" applyBorder="1" applyAlignment="1">
      <alignment horizontal="center" vertical="center"/>
    </xf>
    <xf numFmtId="164" fontId="3" fillId="0" borderId="0" xfId="0" applyFont="1" applyAlignment="1" applyProtection="1">
      <alignment horizontal="center"/>
      <protection locked="0"/>
    </xf>
    <xf numFmtId="164" fontId="69" fillId="3" borderId="0" xfId="0" applyNumberFormat="1" applyFont="1" applyFill="1" applyBorder="1" applyAlignment="1" applyProtection="1">
      <alignment horizontal="center" vertical="center"/>
    </xf>
    <xf numFmtId="174" fontId="50" fillId="3" borderId="129" xfId="0" applyNumberFormat="1" applyFont="1" applyFill="1" applyBorder="1" applyAlignment="1" applyProtection="1">
      <alignment horizontal="right" vertical="center"/>
    </xf>
    <xf numFmtId="38" fontId="8" fillId="3" borderId="141" xfId="2" applyNumberFormat="1" applyFont="1" applyFill="1" applyBorder="1" applyAlignment="1">
      <alignment horizontal="right"/>
    </xf>
    <xf numFmtId="164" fontId="47" fillId="11" borderId="66" xfId="0" applyNumberFormat="1" applyFont="1" applyFill="1" applyBorder="1" applyAlignment="1" applyProtection="1">
      <alignment vertical="center"/>
    </xf>
    <xf numFmtId="164" fontId="47" fillId="11" borderId="159" xfId="0" applyNumberFormat="1" applyFont="1" applyFill="1" applyBorder="1" applyAlignment="1" applyProtection="1">
      <alignment horizontal="center" vertical="center"/>
    </xf>
    <xf numFmtId="164" fontId="47" fillId="11" borderId="161" xfId="0" applyNumberFormat="1" applyFont="1" applyFill="1" applyBorder="1" applyAlignment="1" applyProtection="1">
      <alignment horizontal="center" vertical="center"/>
    </xf>
    <xf numFmtId="164" fontId="47" fillId="11" borderId="116" xfId="0" applyNumberFormat="1" applyFont="1" applyFill="1" applyBorder="1" applyAlignment="1" applyProtection="1">
      <alignment vertical="center"/>
    </xf>
    <xf numFmtId="164" fontId="47" fillId="11" borderId="162" xfId="0" applyNumberFormat="1" applyFont="1" applyFill="1" applyBorder="1" applyAlignment="1" applyProtection="1">
      <alignment vertical="center"/>
    </xf>
    <xf numFmtId="164" fontId="47" fillId="11" borderId="115" xfId="0" applyNumberFormat="1" applyFont="1" applyFill="1" applyBorder="1" applyAlignment="1" applyProtection="1">
      <alignment horizontal="center" vertical="center"/>
    </xf>
    <xf numFmtId="164" fontId="19" fillId="8" borderId="111" xfId="0" applyNumberFormat="1" applyFont="1" applyFill="1" applyBorder="1" applyAlignment="1" applyProtection="1">
      <alignment horizontal="center"/>
    </xf>
    <xf numFmtId="164" fontId="106" fillId="7" borderId="46" xfId="0" applyNumberFormat="1" applyFont="1" applyFill="1" applyBorder="1" applyAlignment="1" applyProtection="1">
      <alignment horizontal="center"/>
    </xf>
    <xf numFmtId="164" fontId="19" fillId="7" borderId="63" xfId="0" applyNumberFormat="1" applyFont="1" applyFill="1" applyBorder="1" applyAlignment="1" applyProtection="1">
      <alignment horizontal="center"/>
    </xf>
    <xf numFmtId="164" fontId="55" fillId="15" borderId="73" xfId="0" applyNumberFormat="1" applyFont="1" applyFill="1" applyBorder="1" applyAlignment="1" applyProtection="1">
      <alignment horizontal="center"/>
    </xf>
    <xf numFmtId="164" fontId="19" fillId="8" borderId="41" xfId="0" quotePrefix="1" applyNumberFormat="1" applyFont="1" applyFill="1" applyBorder="1" applyAlignment="1" applyProtection="1">
      <alignment horizontal="center"/>
    </xf>
    <xf numFmtId="164" fontId="19" fillId="8" borderId="101" xfId="0" quotePrefix="1" applyNumberFormat="1" applyFont="1" applyFill="1" applyBorder="1" applyAlignment="1" applyProtection="1">
      <alignment horizontal="center"/>
    </xf>
    <xf numFmtId="164" fontId="8" fillId="8" borderId="101" xfId="0" quotePrefix="1" applyFont="1" applyFill="1" applyBorder="1" applyAlignment="1" applyProtection="1">
      <alignment horizontal="center"/>
    </xf>
    <xf numFmtId="164" fontId="9" fillId="8" borderId="101" xfId="0" quotePrefix="1" applyFont="1" applyFill="1" applyBorder="1" applyAlignment="1" applyProtection="1">
      <alignment horizontal="center"/>
    </xf>
    <xf numFmtId="164" fontId="8" fillId="8" borderId="59" xfId="0" quotePrefix="1" applyFont="1" applyFill="1" applyBorder="1" applyAlignment="1" applyProtection="1">
      <alignment horizontal="center"/>
    </xf>
    <xf numFmtId="164" fontId="8" fillId="8" borderId="42" xfId="0" quotePrefix="1" applyFont="1" applyFill="1" applyBorder="1" applyAlignment="1" applyProtection="1">
      <alignment horizontal="center"/>
    </xf>
    <xf numFmtId="164" fontId="8" fillId="8" borderId="124" xfId="0" quotePrefix="1" applyFont="1" applyFill="1" applyBorder="1" applyAlignment="1" applyProtection="1">
      <alignment horizontal="center"/>
    </xf>
    <xf numFmtId="164" fontId="8" fillId="8" borderId="35" xfId="0" quotePrefix="1" applyFont="1" applyFill="1" applyBorder="1" applyAlignment="1" applyProtection="1">
      <alignment horizontal="center"/>
    </xf>
    <xf numFmtId="164" fontId="8" fillId="8" borderId="39" xfId="0" quotePrefix="1" applyFont="1" applyFill="1" applyBorder="1" applyAlignment="1" applyProtection="1">
      <alignment horizontal="center"/>
    </xf>
    <xf numFmtId="164" fontId="8" fillId="8" borderId="151" xfId="0" quotePrefix="1" applyFont="1" applyFill="1" applyBorder="1" applyAlignment="1" applyProtection="1">
      <alignment horizontal="center"/>
    </xf>
    <xf numFmtId="38" fontId="15" fillId="0" borderId="39" xfId="0" applyNumberFormat="1" applyFont="1" applyFill="1" applyBorder="1" applyAlignment="1" applyProtection="1">
      <alignment vertical="center"/>
    </xf>
    <xf numFmtId="38" fontId="15" fillId="0" borderId="101" xfId="0" applyNumberFormat="1" applyFont="1" applyFill="1" applyBorder="1" applyAlignment="1" applyProtection="1">
      <alignment vertical="center"/>
    </xf>
    <xf numFmtId="164" fontId="50" fillId="14" borderId="0" xfId="0" applyNumberFormat="1" applyFont="1" applyFill="1" applyBorder="1" applyAlignment="1" applyProtection="1">
      <alignment horizontal="left"/>
    </xf>
    <xf numFmtId="9" fontId="50" fillId="14" borderId="0" xfId="0" applyNumberFormat="1" applyFont="1" applyFill="1" applyBorder="1" applyAlignment="1" applyProtection="1">
      <alignment horizontal="right"/>
    </xf>
    <xf numFmtId="38" fontId="50" fillId="14" borderId="0" xfId="0" applyNumberFormat="1" applyFont="1" applyFill="1" applyBorder="1" applyAlignment="1" applyProtection="1">
      <alignment horizontal="right"/>
    </xf>
    <xf numFmtId="10" fontId="103" fillId="3" borderId="0" xfId="0" applyNumberFormat="1" applyFont="1" applyFill="1" applyBorder="1" applyAlignment="1" applyProtection="1">
      <alignment vertical="center"/>
    </xf>
    <xf numFmtId="164" fontId="19" fillId="8" borderId="29" xfId="0" applyNumberFormat="1" applyFont="1" applyFill="1" applyBorder="1" applyAlignment="1" applyProtection="1">
      <alignment horizontal="center"/>
    </xf>
    <xf numFmtId="164" fontId="19" fillId="7" borderId="0" xfId="0" applyFont="1" applyFill="1" applyBorder="1" applyAlignment="1" applyProtection="1">
      <alignment horizontal="center"/>
    </xf>
    <xf numFmtId="164" fontId="19" fillId="7" borderId="46" xfId="0" applyFont="1" applyFill="1" applyBorder="1" applyAlignment="1" applyProtection="1">
      <alignment horizontal="center"/>
    </xf>
    <xf numFmtId="173" fontId="8" fillId="18" borderId="5" xfId="0" applyNumberFormat="1" applyFont="1" applyFill="1" applyBorder="1" applyAlignment="1" applyProtection="1">
      <alignment horizontal="right" vertical="center"/>
    </xf>
    <xf numFmtId="38" fontId="8" fillId="18" borderId="33" xfId="0" applyNumberFormat="1" applyFont="1" applyFill="1" applyBorder="1" applyAlignment="1" applyProtection="1">
      <alignment horizontal="right" vertical="center"/>
    </xf>
    <xf numFmtId="173" fontId="8" fillId="18" borderId="62" xfId="0" applyNumberFormat="1" applyFont="1" applyFill="1" applyBorder="1" applyAlignment="1" applyProtection="1">
      <alignment horizontal="right" vertical="center"/>
    </xf>
    <xf numFmtId="38" fontId="50" fillId="3" borderId="201" xfId="1" applyNumberFormat="1" applyFont="1" applyFill="1" applyBorder="1" applyAlignment="1" applyProtection="1">
      <alignment horizontal="right" vertical="center"/>
    </xf>
    <xf numFmtId="164" fontId="3" fillId="3" borderId="0" xfId="4" applyFill="1"/>
    <xf numFmtId="164" fontId="3" fillId="3" borderId="0" xfId="4" applyFill="1" applyBorder="1"/>
    <xf numFmtId="164" fontId="112" fillId="3" borderId="0" xfId="4" applyFont="1" applyFill="1" applyBorder="1" applyAlignment="1">
      <alignment vertical="center"/>
    </xf>
    <xf numFmtId="164" fontId="18" fillId="3" borderId="0" xfId="4" applyFont="1" applyFill="1" applyBorder="1" applyAlignment="1">
      <alignment vertical="center"/>
    </xf>
    <xf numFmtId="164" fontId="18" fillId="3" borderId="0" xfId="4" applyFont="1" applyFill="1" applyBorder="1" applyAlignment="1">
      <alignment vertical="top"/>
    </xf>
    <xf numFmtId="164" fontId="3" fillId="3" borderId="0" xfId="4" applyFill="1" applyBorder="1" applyAlignment="1">
      <alignment vertical="top"/>
    </xf>
    <xf numFmtId="164" fontId="6" fillId="3" borderId="0" xfId="4" applyFont="1" applyFill="1" applyBorder="1"/>
    <xf numFmtId="164" fontId="6" fillId="3" borderId="0" xfId="4" applyFont="1" applyFill="1" applyBorder="1" applyAlignment="1">
      <alignment vertical="top"/>
    </xf>
    <xf numFmtId="164" fontId="111" fillId="3" borderId="0" xfId="4" applyFont="1" applyFill="1" applyBorder="1" applyAlignment="1">
      <alignment vertical="center"/>
    </xf>
    <xf numFmtId="164" fontId="3" fillId="3" borderId="0" xfId="4" applyFill="1" applyBorder="1" applyAlignment="1">
      <alignment vertical="center"/>
    </xf>
    <xf numFmtId="164" fontId="113" fillId="3" borderId="0" xfId="4" applyFont="1" applyFill="1"/>
    <xf numFmtId="164" fontId="84" fillId="3" borderId="0" xfId="4" applyFont="1" applyFill="1" applyBorder="1" applyAlignment="1">
      <alignment vertical="center"/>
    </xf>
    <xf numFmtId="164" fontId="18" fillId="3" borderId="0" xfId="4" applyFont="1" applyFill="1" applyBorder="1" applyAlignment="1">
      <alignment horizontal="left" vertical="center" wrapText="1"/>
    </xf>
    <xf numFmtId="164" fontId="3" fillId="3" borderId="0" xfId="4" applyFill="1" applyAlignment="1">
      <alignment vertical="center"/>
    </xf>
    <xf numFmtId="164" fontId="18" fillId="3" borderId="0" xfId="4" applyFont="1" applyFill="1" applyBorder="1" applyAlignment="1">
      <alignment wrapText="1"/>
    </xf>
    <xf numFmtId="164" fontId="18" fillId="3" borderId="0" xfId="4" applyFont="1" applyFill="1" applyBorder="1" applyAlignment="1">
      <alignment horizontal="center" vertical="center" wrapText="1"/>
    </xf>
    <xf numFmtId="164" fontId="92" fillId="3" borderId="0" xfId="4" applyFont="1" applyFill="1" applyBorder="1" applyAlignment="1">
      <alignment vertical="center"/>
    </xf>
    <xf numFmtId="164" fontId="93" fillId="3" borderId="0" xfId="4" quotePrefix="1" applyFont="1" applyFill="1" applyBorder="1" applyAlignment="1">
      <alignment vertical="center"/>
    </xf>
    <xf numFmtId="164" fontId="114" fillId="14" borderId="0" xfId="0" applyFont="1" applyFill="1" applyAlignment="1">
      <alignment horizontal="right"/>
    </xf>
    <xf numFmtId="164" fontId="3" fillId="14" borderId="146" xfId="0" applyFont="1" applyFill="1" applyBorder="1" applyAlignment="1">
      <alignment wrapText="1"/>
    </xf>
    <xf numFmtId="164" fontId="23" fillId="14" borderId="146" xfId="0" applyFont="1" applyFill="1" applyBorder="1" applyAlignment="1">
      <alignment wrapText="1"/>
    </xf>
    <xf numFmtId="164" fontId="20" fillId="14" borderId="73" xfId="0" applyFont="1" applyFill="1" applyBorder="1" applyAlignment="1">
      <alignment horizontal="right"/>
    </xf>
    <xf numFmtId="164" fontId="20" fillId="14" borderId="0" xfId="0" applyFont="1" applyFill="1" applyAlignment="1">
      <alignment horizontal="right"/>
    </xf>
    <xf numFmtId="0" fontId="95" fillId="3" borderId="0" xfId="4" applyNumberFormat="1" applyFont="1" applyFill="1" applyBorder="1" applyAlignment="1">
      <alignment vertical="top" wrapText="1"/>
    </xf>
    <xf numFmtId="164" fontId="3" fillId="3" borderId="0" xfId="4" applyFont="1" applyFill="1" applyBorder="1"/>
    <xf numFmtId="164" fontId="3" fillId="3" borderId="0" xfId="4" applyFont="1" applyFill="1"/>
    <xf numFmtId="0" fontId="95" fillId="3" borderId="0" xfId="4" applyNumberFormat="1" applyFont="1" applyFill="1" applyBorder="1" applyAlignment="1">
      <alignment horizontal="left" vertical="top" wrapText="1"/>
    </xf>
    <xf numFmtId="164" fontId="18" fillId="3" borderId="0" xfId="4" applyFont="1" applyFill="1" applyBorder="1" applyAlignment="1">
      <alignment vertical="top" wrapText="1"/>
    </xf>
    <xf numFmtId="164" fontId="88" fillId="3" borderId="0" xfId="0" applyFont="1" applyFill="1"/>
    <xf numFmtId="170" fontId="19" fillId="3" borderId="0" xfId="2" applyNumberFormat="1" applyFont="1" applyFill="1" applyBorder="1" applyAlignment="1" applyProtection="1">
      <alignment vertical="center"/>
    </xf>
    <xf numFmtId="164" fontId="19" fillId="15" borderId="47" xfId="0" applyNumberFormat="1" applyFont="1" applyFill="1" applyBorder="1" applyAlignment="1" applyProtection="1">
      <alignment horizontal="left" indent="2"/>
    </xf>
    <xf numFmtId="164" fontId="3" fillId="14" borderId="0" xfId="0" applyFont="1" applyFill="1" applyBorder="1" applyAlignment="1"/>
    <xf numFmtId="164" fontId="15" fillId="15" borderId="73" xfId="0" applyNumberFormat="1" applyFont="1" applyFill="1" applyBorder="1" applyProtection="1"/>
    <xf numFmtId="38" fontId="8" fillId="14" borderId="73" xfId="2" applyNumberFormat="1" applyFont="1" applyFill="1" applyBorder="1" applyAlignment="1">
      <alignment horizontal="right"/>
    </xf>
    <xf numFmtId="170" fontId="8" fillId="14" borderId="73" xfId="0" applyNumberFormat="1" applyFont="1" applyFill="1" applyBorder="1"/>
    <xf numFmtId="164" fontId="19" fillId="15" borderId="70" xfId="0" applyNumberFormat="1" applyFont="1" applyFill="1" applyBorder="1" applyAlignment="1" applyProtection="1">
      <alignment horizontal="left" indent="2"/>
    </xf>
    <xf numFmtId="164" fontId="8" fillId="14" borderId="146" xfId="0" applyFont="1" applyFill="1" applyBorder="1"/>
    <xf numFmtId="164" fontId="19" fillId="14" borderId="187" xfId="0" applyFont="1" applyFill="1" applyBorder="1" applyAlignment="1">
      <alignment horizontal="center" wrapText="1"/>
    </xf>
    <xf numFmtId="164" fontId="56" fillId="22" borderId="231" xfId="0" applyFont="1" applyFill="1" applyBorder="1" applyAlignment="1" applyProtection="1">
      <alignment horizontal="center"/>
    </xf>
    <xf numFmtId="164" fontId="3" fillId="24" borderId="0" xfId="0" applyFont="1" applyFill="1" applyProtection="1"/>
    <xf numFmtId="164" fontId="3" fillId="25" borderId="47" xfId="0" applyFont="1" applyFill="1" applyBorder="1" applyAlignment="1" applyProtection="1">
      <alignment wrapText="1"/>
    </xf>
    <xf numFmtId="164" fontId="2" fillId="3" borderId="232" xfId="0" applyFont="1" applyFill="1" applyBorder="1" applyAlignment="1" applyProtection="1">
      <alignment horizontal="left"/>
    </xf>
    <xf numFmtId="164" fontId="56" fillId="22" borderId="55" xfId="0" applyFont="1" applyFill="1" applyBorder="1" applyAlignment="1" applyProtection="1">
      <alignment horizontal="center"/>
    </xf>
    <xf numFmtId="164" fontId="56" fillId="22" borderId="235" xfId="0" applyFont="1" applyFill="1" applyBorder="1" applyAlignment="1" applyProtection="1">
      <alignment horizontal="center"/>
    </xf>
    <xf numFmtId="164" fontId="3" fillId="0" borderId="0" xfId="0" applyFont="1" applyFill="1" applyBorder="1" applyAlignment="1" applyProtection="1">
      <alignment horizontal="center"/>
    </xf>
    <xf numFmtId="164" fontId="3" fillId="0" borderId="141" xfId="0" applyFont="1" applyBorder="1" applyAlignment="1" applyProtection="1">
      <alignment horizontal="center"/>
    </xf>
    <xf numFmtId="164" fontId="3" fillId="3" borderId="141" xfId="0" applyFont="1" applyFill="1" applyBorder="1" applyAlignment="1" applyProtection="1">
      <alignment horizontal="center"/>
    </xf>
    <xf numFmtId="164" fontId="56" fillId="3" borderId="0" xfId="0" applyFont="1" applyFill="1" applyBorder="1" applyAlignment="1" applyProtection="1">
      <alignment horizontal="center"/>
    </xf>
    <xf numFmtId="164" fontId="56" fillId="24" borderId="0" xfId="0" applyFont="1" applyFill="1" applyProtection="1"/>
    <xf numFmtId="164" fontId="56" fillId="24" borderId="231" xfId="0" applyFont="1" applyFill="1" applyBorder="1" applyAlignment="1" applyProtection="1">
      <alignment horizontal="center" wrapText="1"/>
    </xf>
    <xf numFmtId="164" fontId="3" fillId="3" borderId="232" xfId="0" applyFont="1" applyFill="1" applyBorder="1" applyAlignment="1" applyProtection="1">
      <alignment horizontal="center"/>
    </xf>
    <xf numFmtId="164" fontId="3" fillId="3" borderId="234" xfId="0" applyFont="1" applyFill="1" applyBorder="1" applyAlignment="1" applyProtection="1">
      <alignment horizontal="center"/>
    </xf>
    <xf numFmtId="5" fontId="6" fillId="3" borderId="0" xfId="2" applyNumberFormat="1" applyFont="1" applyFill="1" applyBorder="1" applyAlignment="1" applyProtection="1">
      <alignment horizontal="center"/>
    </xf>
    <xf numFmtId="5" fontId="45" fillId="24" borderId="55" xfId="2" applyNumberFormat="1" applyFont="1" applyFill="1" applyBorder="1" applyAlignment="1" applyProtection="1">
      <alignment horizontal="center"/>
    </xf>
    <xf numFmtId="164" fontId="99" fillId="0" borderId="0" xfId="0" applyFont="1" applyAlignment="1" applyProtection="1">
      <alignment horizontal="right"/>
    </xf>
    <xf numFmtId="5" fontId="6" fillId="3" borderId="232" xfId="2" applyNumberFormat="1" applyFont="1" applyFill="1" applyBorder="1" applyAlignment="1" applyProtection="1">
      <alignment horizontal="center"/>
    </xf>
    <xf numFmtId="164" fontId="3" fillId="0" borderId="0" xfId="0" applyFont="1" applyFill="1" applyProtection="1"/>
    <xf numFmtId="5" fontId="12" fillId="0" borderId="0" xfId="2" applyNumberFormat="1" applyFont="1" applyFill="1" applyBorder="1" applyAlignment="1" applyProtection="1">
      <alignment horizontal="center"/>
    </xf>
    <xf numFmtId="164" fontId="13" fillId="0" borderId="0" xfId="0" applyFont="1" applyFill="1" applyBorder="1" applyAlignment="1" applyProtection="1">
      <alignment horizontal="center"/>
    </xf>
    <xf numFmtId="164" fontId="3" fillId="24" borderId="0" xfId="0" applyFont="1" applyFill="1" applyAlignment="1" applyProtection="1">
      <alignment horizontal="center"/>
    </xf>
    <xf numFmtId="164" fontId="3" fillId="0" borderId="0" xfId="0" applyFont="1" applyAlignment="1" applyProtection="1">
      <alignment horizontal="center"/>
    </xf>
    <xf numFmtId="164" fontId="3" fillId="0" borderId="0" xfId="0" applyFont="1" applyAlignment="1" applyProtection="1">
      <alignment horizontal="left"/>
    </xf>
    <xf numFmtId="164" fontId="3" fillId="3" borderId="239" xfId="0" applyFont="1" applyFill="1" applyBorder="1" applyAlignment="1" applyProtection="1">
      <alignment horizontal="center"/>
    </xf>
    <xf numFmtId="164" fontId="6" fillId="3" borderId="0" xfId="4" applyFont="1" applyFill="1" applyAlignment="1"/>
    <xf numFmtId="164" fontId="23" fillId="0" borderId="0" xfId="0" applyFont="1" applyFill="1"/>
    <xf numFmtId="38" fontId="15" fillId="14" borderId="150" xfId="0" applyNumberFormat="1" applyFont="1" applyFill="1" applyBorder="1" applyAlignment="1" applyProtection="1">
      <alignment horizontal="center" vertical="center"/>
    </xf>
    <xf numFmtId="164" fontId="56" fillId="0" borderId="0" xfId="0" applyFont="1" applyFill="1" applyBorder="1" applyAlignment="1" applyProtection="1">
      <alignment horizontal="center"/>
    </xf>
    <xf numFmtId="164" fontId="3" fillId="13" borderId="234" xfId="0" applyFont="1" applyFill="1" applyBorder="1" applyAlignment="1" applyProtection="1">
      <alignment horizontal="center"/>
      <protection locked="0"/>
    </xf>
    <xf numFmtId="164" fontId="50" fillId="14" borderId="0" xfId="0" applyFont="1" applyFill="1" applyBorder="1"/>
    <xf numFmtId="38" fontId="47" fillId="14" borderId="0" xfId="0" applyNumberFormat="1" applyFont="1" applyFill="1" applyBorder="1" applyAlignment="1"/>
    <xf numFmtId="38" fontId="47" fillId="14" borderId="0" xfId="0" applyNumberFormat="1" applyFont="1" applyFill="1" applyBorder="1" applyAlignment="1">
      <alignment vertical="center"/>
    </xf>
    <xf numFmtId="164" fontId="8" fillId="8" borderId="135" xfId="0" applyFont="1" applyFill="1" applyBorder="1" applyAlignment="1">
      <alignment horizontal="center"/>
    </xf>
    <xf numFmtId="164" fontId="8" fillId="8" borderId="99" xfId="0" applyFont="1" applyFill="1" applyBorder="1" applyAlignment="1">
      <alignment horizontal="center"/>
    </xf>
    <xf numFmtId="0" fontId="8" fillId="14" borderId="146" xfId="0" applyNumberFormat="1" applyFont="1" applyFill="1" applyBorder="1" applyAlignment="1" applyProtection="1"/>
    <xf numFmtId="164" fontId="6" fillId="3" borderId="0" xfId="4" applyFont="1" applyFill="1"/>
    <xf numFmtId="164" fontId="6" fillId="3" borderId="0" xfId="4" applyFont="1" applyFill="1" applyAlignment="1">
      <alignment vertical="center"/>
    </xf>
    <xf numFmtId="164" fontId="118" fillId="3" borderId="0" xfId="4" applyFont="1" applyFill="1"/>
    <xf numFmtId="164" fontId="58" fillId="3" borderId="0" xfId="4" applyFont="1" applyFill="1" applyBorder="1" applyAlignment="1">
      <alignment vertical="center"/>
    </xf>
    <xf numFmtId="164" fontId="58" fillId="3" borderId="0" xfId="4" applyFont="1" applyFill="1"/>
    <xf numFmtId="164" fontId="3" fillId="28" borderId="232" xfId="0" applyFont="1" applyFill="1" applyBorder="1" applyProtection="1"/>
    <xf numFmtId="164" fontId="3" fillId="28" borderId="234" xfId="0" applyFont="1" applyFill="1" applyBorder="1" applyProtection="1"/>
    <xf numFmtId="164" fontId="3" fillId="30" borderId="237" xfId="0" applyFont="1" applyFill="1" applyBorder="1" applyProtection="1"/>
    <xf numFmtId="164" fontId="3" fillId="30" borderId="233" xfId="0" applyFont="1" applyFill="1" applyBorder="1" applyProtection="1"/>
    <xf numFmtId="164" fontId="3" fillId="30" borderId="236" xfId="0" applyFont="1" applyFill="1" applyBorder="1" applyProtection="1"/>
    <xf numFmtId="164" fontId="6" fillId="16" borderId="276" xfId="0" applyNumberFormat="1" applyFont="1" applyFill="1" applyBorder="1" applyAlignment="1" applyProtection="1">
      <alignment horizontal="center" vertical="center"/>
    </xf>
    <xf numFmtId="164" fontId="6" fillId="3" borderId="276" xfId="0" applyNumberFormat="1" applyFont="1" applyFill="1" applyBorder="1" applyAlignment="1" applyProtection="1">
      <alignment horizontal="center" vertical="center"/>
    </xf>
    <xf numFmtId="0" fontId="6" fillId="3" borderId="276" xfId="0" applyNumberFormat="1" applyFont="1" applyFill="1" applyBorder="1" applyAlignment="1" applyProtection="1">
      <alignment horizontal="left" vertical="center"/>
    </xf>
    <xf numFmtId="10" fontId="6" fillId="3" borderId="276" xfId="0" applyNumberFormat="1" applyFont="1" applyFill="1" applyBorder="1" applyAlignment="1" applyProtection="1">
      <alignment horizontal="center" vertical="center"/>
    </xf>
    <xf numFmtId="3" fontId="6" fillId="3" borderId="276" xfId="0" applyNumberFormat="1" applyFont="1" applyFill="1" applyBorder="1" applyAlignment="1" applyProtection="1">
      <alignment horizontal="center" vertical="center"/>
    </xf>
    <xf numFmtId="3" fontId="6" fillId="3" borderId="277" xfId="0" applyNumberFormat="1" applyFont="1" applyFill="1" applyBorder="1" applyAlignment="1" applyProtection="1">
      <alignment horizontal="center" vertical="center"/>
    </xf>
    <xf numFmtId="10" fontId="6" fillId="13" borderId="278" xfId="5" applyNumberFormat="1" applyFont="1" applyFill="1" applyBorder="1" applyAlignment="1" applyProtection="1">
      <alignment horizontal="center" vertical="center"/>
      <protection locked="0"/>
    </xf>
    <xf numFmtId="164" fontId="6" fillId="14" borderId="276" xfId="0" applyNumberFormat="1" applyFont="1" applyFill="1" applyBorder="1" applyAlignment="1" applyProtection="1">
      <alignment horizontal="center" vertical="center"/>
    </xf>
    <xf numFmtId="40" fontId="6" fillId="28" borderId="276" xfId="0" applyNumberFormat="1" applyFont="1" applyFill="1" applyBorder="1" applyAlignment="1" applyProtection="1">
      <alignment horizontal="center" vertical="center"/>
      <protection locked="0"/>
    </xf>
    <xf numFmtId="167" fontId="47" fillId="0" borderId="284" xfId="0" applyNumberFormat="1" applyFont="1" applyBorder="1" applyAlignment="1" applyProtection="1">
      <alignment horizontal="right" vertical="center"/>
    </xf>
    <xf numFmtId="9" fontId="50" fillId="3" borderId="285" xfId="0" applyNumberFormat="1" applyFont="1" applyFill="1" applyBorder="1" applyAlignment="1" applyProtection="1">
      <alignment vertical="center"/>
    </xf>
    <xf numFmtId="167" fontId="47" fillId="0" borderId="286" xfId="0" applyNumberFormat="1" applyFont="1" applyBorder="1" applyAlignment="1" applyProtection="1">
      <alignment horizontal="right" vertical="center"/>
    </xf>
    <xf numFmtId="38" fontId="47" fillId="3" borderId="289" xfId="0" applyNumberFormat="1" applyFont="1" applyFill="1" applyBorder="1" applyAlignment="1" applyProtection="1">
      <alignment horizontal="right" vertical="center"/>
    </xf>
    <xf numFmtId="164" fontId="6" fillId="16" borderId="280" xfId="0" applyNumberFormat="1" applyFont="1" applyFill="1" applyBorder="1" applyAlignment="1" applyProtection="1">
      <alignment horizontal="center" vertical="center"/>
    </xf>
    <xf numFmtId="164" fontId="6" fillId="3" borderId="280" xfId="0" applyNumberFormat="1" applyFont="1" applyFill="1" applyBorder="1" applyAlignment="1" applyProtection="1">
      <alignment horizontal="center" vertical="center"/>
    </xf>
    <xf numFmtId="0" fontId="6" fillId="3" borderId="280" xfId="0" applyNumberFormat="1" applyFont="1" applyFill="1" applyBorder="1" applyAlignment="1" applyProtection="1">
      <alignment horizontal="left" vertical="center"/>
    </xf>
    <xf numFmtId="10" fontId="6" fillId="3" borderId="280" xfId="0" applyNumberFormat="1" applyFont="1" applyFill="1" applyBorder="1" applyAlignment="1" applyProtection="1">
      <alignment horizontal="center" vertical="center"/>
    </xf>
    <xf numFmtId="3" fontId="6" fillId="3" borderId="280" xfId="0" applyNumberFormat="1" applyFont="1" applyFill="1" applyBorder="1" applyAlignment="1" applyProtection="1">
      <alignment horizontal="center" vertical="center"/>
    </xf>
    <xf numFmtId="0" fontId="3" fillId="0" borderId="0" xfId="0" applyNumberFormat="1" applyFont="1" applyProtection="1">
      <protection locked="0"/>
    </xf>
    <xf numFmtId="0" fontId="44" fillId="0" borderId="0" xfId="0" applyNumberFormat="1" applyFont="1" applyProtection="1">
      <protection locked="0"/>
    </xf>
    <xf numFmtId="0" fontId="2" fillId="0" borderId="0" xfId="0" applyNumberFormat="1" applyFont="1" applyProtection="1">
      <protection locked="0"/>
    </xf>
    <xf numFmtId="164" fontId="97" fillId="31" borderId="55" xfId="3" applyNumberFormat="1" applyFont="1" applyFill="1" applyBorder="1" applyAlignment="1" applyProtection="1">
      <alignment horizontal="center" vertical="center"/>
    </xf>
    <xf numFmtId="164" fontId="3" fillId="31" borderId="0" xfId="0" applyFont="1" applyFill="1" applyProtection="1">
      <protection locked="0"/>
    </xf>
    <xf numFmtId="164" fontId="10" fillId="31" borderId="0" xfId="0" applyFont="1" applyFill="1" applyAlignment="1" applyProtection="1">
      <alignment horizontal="center"/>
      <protection locked="0"/>
    </xf>
    <xf numFmtId="164" fontId="95" fillId="3" borderId="0" xfId="0" applyFont="1" applyFill="1" applyAlignment="1" applyProtection="1">
      <alignment horizontal="center"/>
      <protection locked="0"/>
    </xf>
    <xf numFmtId="164" fontId="123" fillId="31" borderId="55" xfId="3" applyNumberFormat="1" applyFont="1" applyFill="1" applyBorder="1" applyAlignment="1" applyProtection="1">
      <alignment horizontal="center" vertical="center"/>
    </xf>
    <xf numFmtId="164" fontId="1" fillId="8" borderId="0" xfId="0" applyNumberFormat="1" applyFont="1" applyFill="1" applyBorder="1" applyProtection="1"/>
    <xf numFmtId="164" fontId="1" fillId="8" borderId="0" xfId="0" applyNumberFormat="1" applyFont="1" applyFill="1" applyBorder="1" applyAlignment="1" applyProtection="1">
      <alignment horizontal="center"/>
    </xf>
    <xf numFmtId="164" fontId="1" fillId="8" borderId="111" xfId="0" applyNumberFormat="1" applyFont="1" applyFill="1" applyBorder="1" applyAlignment="1" applyProtection="1">
      <alignment horizontal="centerContinuous"/>
    </xf>
    <xf numFmtId="164" fontId="1" fillId="8" borderId="29" xfId="0" quotePrefix="1" applyNumberFormat="1" applyFont="1" applyFill="1" applyBorder="1" applyAlignment="1" applyProtection="1">
      <alignment horizontal="center"/>
    </xf>
    <xf numFmtId="164" fontId="1" fillId="8" borderId="77" xfId="0" quotePrefix="1" applyNumberFormat="1" applyFont="1" applyFill="1" applyBorder="1" applyAlignment="1" applyProtection="1">
      <alignment horizontal="centerContinuous"/>
    </xf>
    <xf numFmtId="164" fontId="1" fillId="7" borderId="78" xfId="0" quotePrefix="1" applyNumberFormat="1" applyFont="1" applyFill="1" applyBorder="1" applyAlignment="1" applyProtection="1">
      <alignment horizontal="center"/>
    </xf>
    <xf numFmtId="164" fontId="1" fillId="7" borderId="79" xfId="0" applyNumberFormat="1" applyFont="1" applyFill="1" applyBorder="1" applyAlignment="1" applyProtection="1">
      <alignment horizontal="centerContinuous"/>
    </xf>
    <xf numFmtId="164" fontId="1" fillId="8" borderId="81" xfId="0" quotePrefix="1" applyNumberFormat="1" applyFont="1" applyFill="1" applyBorder="1" applyAlignment="1" applyProtection="1">
      <alignment horizontal="centerContinuous"/>
    </xf>
    <xf numFmtId="164" fontId="19" fillId="8" borderId="29" xfId="0" applyNumberFormat="1" applyFont="1" applyFill="1" applyBorder="1" applyAlignment="1" applyProtection="1"/>
    <xf numFmtId="164" fontId="19" fillId="8" borderId="30" xfId="0" applyNumberFormat="1" applyFont="1" applyFill="1" applyBorder="1" applyAlignment="1" applyProtection="1">
      <alignment horizontal="center"/>
    </xf>
    <xf numFmtId="164" fontId="45" fillId="32" borderId="52" xfId="0" applyNumberFormat="1" applyFont="1" applyFill="1" applyBorder="1" applyAlignment="1" applyProtection="1">
      <alignment horizontal="left" vertical="center"/>
    </xf>
    <xf numFmtId="167" fontId="47" fillId="0" borderId="0" xfId="0" applyNumberFormat="1" applyFont="1" applyFill="1" applyBorder="1" applyAlignment="1" applyProtection="1">
      <alignment horizontal="right" vertical="center"/>
    </xf>
    <xf numFmtId="164" fontId="45" fillId="32" borderId="20" xfId="0" applyNumberFormat="1" applyFont="1" applyFill="1" applyBorder="1" applyAlignment="1" applyProtection="1">
      <alignment horizontal="left" vertical="center"/>
    </xf>
    <xf numFmtId="167" fontId="47" fillId="28" borderId="52" xfId="0" applyNumberFormat="1" applyFont="1" applyFill="1" applyBorder="1" applyAlignment="1" applyProtection="1">
      <alignment vertical="center"/>
    </xf>
    <xf numFmtId="167" fontId="47" fillId="3" borderId="296" xfId="0" applyNumberFormat="1" applyFont="1" applyFill="1" applyBorder="1" applyAlignment="1" applyProtection="1">
      <alignment horizontal="right" vertical="center"/>
    </xf>
    <xf numFmtId="167" fontId="47" fillId="3" borderId="285" xfId="0" applyNumberFormat="1" applyFont="1" applyFill="1" applyBorder="1" applyAlignment="1" applyProtection="1">
      <alignment horizontal="right" vertical="center"/>
    </xf>
    <xf numFmtId="164" fontId="12" fillId="32" borderId="20" xfId="0" applyFont="1" applyFill="1" applyBorder="1"/>
    <xf numFmtId="167" fontId="47" fillId="3" borderId="297" xfId="0" applyNumberFormat="1" applyFont="1" applyFill="1" applyBorder="1" applyAlignment="1" applyProtection="1">
      <alignment horizontal="right" vertical="center"/>
    </xf>
    <xf numFmtId="164" fontId="12" fillId="32" borderId="38" xfId="0" applyFont="1" applyFill="1" applyBorder="1"/>
    <xf numFmtId="164" fontId="105" fillId="32" borderId="38" xfId="0" applyFont="1" applyFill="1" applyBorder="1"/>
    <xf numFmtId="164" fontId="8" fillId="32" borderId="38" xfId="0" applyFont="1" applyFill="1" applyBorder="1"/>
    <xf numFmtId="164" fontId="6" fillId="32" borderId="0" xfId="0" applyFont="1" applyFill="1" applyBorder="1"/>
    <xf numFmtId="167" fontId="47" fillId="28" borderId="264" xfId="0" applyNumberFormat="1" applyFont="1" applyFill="1" applyBorder="1" applyAlignment="1" applyProtection="1">
      <alignment vertical="center"/>
    </xf>
    <xf numFmtId="164" fontId="8" fillId="32" borderId="0" xfId="0" applyFont="1" applyFill="1" applyBorder="1"/>
    <xf numFmtId="164" fontId="6" fillId="32" borderId="30" xfId="0" applyFont="1" applyFill="1" applyBorder="1"/>
    <xf numFmtId="164" fontId="6" fillId="32" borderId="32" xfId="0" applyFont="1" applyFill="1" applyBorder="1"/>
    <xf numFmtId="168" fontId="47" fillId="34" borderId="126" xfId="0" applyNumberFormat="1" applyFont="1" applyFill="1" applyBorder="1" applyAlignment="1" applyProtection="1">
      <alignment horizontal="right" vertical="center"/>
      <protection locked="0"/>
    </xf>
    <xf numFmtId="164" fontId="3" fillId="34" borderId="101" xfId="0" quotePrefix="1" applyFont="1" applyFill="1" applyBorder="1" applyAlignment="1" applyProtection="1">
      <alignment horizontal="center"/>
    </xf>
    <xf numFmtId="164" fontId="3" fillId="34" borderId="233" xfId="0" applyFont="1" applyFill="1" applyBorder="1" applyProtection="1"/>
    <xf numFmtId="164" fontId="3" fillId="34" borderId="149" xfId="0" applyFont="1" applyFill="1" applyBorder="1" applyAlignment="1" applyProtection="1">
      <alignment horizontal="center"/>
    </xf>
    <xf numFmtId="164" fontId="3" fillId="34" borderId="236" xfId="0" applyFont="1" applyFill="1" applyBorder="1" applyProtection="1"/>
    <xf numFmtId="164" fontId="3" fillId="34" borderId="215" xfId="0" applyFont="1" applyFill="1" applyBorder="1" applyAlignment="1" applyProtection="1">
      <alignment horizontal="center"/>
    </xf>
    <xf numFmtId="164" fontId="3" fillId="34" borderId="101" xfId="0" applyFont="1" applyFill="1" applyBorder="1" applyAlignment="1" applyProtection="1">
      <alignment horizontal="left"/>
    </xf>
    <xf numFmtId="164" fontId="3" fillId="34" borderId="101" xfId="0" quotePrefix="1" applyFont="1" applyFill="1" applyBorder="1" applyAlignment="1" applyProtection="1">
      <alignment horizontal="left"/>
    </xf>
    <xf numFmtId="164" fontId="3" fillId="28" borderId="124" xfId="0" quotePrefix="1" applyFont="1" applyFill="1" applyBorder="1" applyAlignment="1" applyProtection="1">
      <alignment horizontal="center"/>
    </xf>
    <xf numFmtId="164" fontId="3" fillId="28" borderId="101" xfId="0" applyFont="1" applyFill="1" applyBorder="1" applyAlignment="1" applyProtection="1">
      <alignment horizontal="left"/>
    </xf>
    <xf numFmtId="164" fontId="3" fillId="28" borderId="101" xfId="0" quotePrefix="1" applyFont="1" applyFill="1" applyBorder="1" applyAlignment="1" applyProtection="1">
      <alignment horizontal="left"/>
    </xf>
    <xf numFmtId="164" fontId="2" fillId="28" borderId="232" xfId="0" applyFont="1" applyFill="1" applyBorder="1" applyAlignment="1" applyProtection="1">
      <alignment horizontal="left"/>
    </xf>
    <xf numFmtId="164" fontId="3" fillId="28" borderId="0" xfId="0" applyFont="1" applyFill="1" applyProtection="1"/>
    <xf numFmtId="164" fontId="58" fillId="8" borderId="280" xfId="0" applyFont="1" applyFill="1" applyBorder="1" applyAlignment="1" applyProtection="1">
      <alignment horizontal="center"/>
    </xf>
    <xf numFmtId="164" fontId="58" fillId="8" borderId="280" xfId="0" applyFont="1" applyFill="1" applyBorder="1" applyAlignment="1" applyProtection="1">
      <alignment horizontal="center" wrapText="1"/>
    </xf>
    <xf numFmtId="164" fontId="2" fillId="8" borderId="280" xfId="0" applyFont="1" applyFill="1" applyBorder="1" applyAlignment="1" applyProtection="1">
      <alignment horizontal="center" wrapText="1"/>
    </xf>
    <xf numFmtId="164" fontId="2" fillId="8" borderId="187" xfId="0" applyFont="1" applyFill="1" applyBorder="1" applyAlignment="1" applyProtection="1">
      <alignment horizontal="center" wrapText="1"/>
    </xf>
    <xf numFmtId="164" fontId="18" fillId="8" borderId="280" xfId="0" applyFont="1" applyFill="1" applyBorder="1" applyAlignment="1" applyProtection="1">
      <alignment horizontal="center"/>
    </xf>
    <xf numFmtId="164" fontId="58" fillId="8" borderId="181" xfId="0" applyFont="1" applyFill="1" applyBorder="1" applyAlignment="1" applyProtection="1">
      <alignment horizontal="center"/>
    </xf>
    <xf numFmtId="164" fontId="58" fillId="35" borderId="278" xfId="0" applyFont="1" applyFill="1" applyBorder="1" applyAlignment="1" applyProtection="1">
      <alignment horizontal="center" wrapText="1"/>
    </xf>
    <xf numFmtId="164" fontId="58" fillId="8" borderId="187" xfId="0" applyFont="1" applyFill="1" applyBorder="1" applyAlignment="1" applyProtection="1">
      <alignment horizontal="center" wrapText="1"/>
    </xf>
    <xf numFmtId="164" fontId="126" fillId="14" borderId="0" xfId="0" applyFont="1" applyFill="1" applyBorder="1"/>
    <xf numFmtId="170" fontId="124" fillId="31" borderId="323" xfId="2" applyNumberFormat="1" applyFont="1" applyFill="1" applyBorder="1" applyAlignment="1" applyProtection="1">
      <alignment horizontal="center" vertical="center"/>
    </xf>
    <xf numFmtId="164" fontId="3" fillId="34" borderId="260" xfId="0" applyFont="1" applyFill="1" applyBorder="1" applyAlignment="1" applyProtection="1">
      <alignment horizontal="center"/>
    </xf>
    <xf numFmtId="164" fontId="3" fillId="34" borderId="324" xfId="0" applyFont="1" applyFill="1" applyBorder="1" applyAlignment="1" applyProtection="1">
      <alignment horizontal="center"/>
    </xf>
    <xf numFmtId="164" fontId="3" fillId="34" borderId="287" xfId="0" applyFont="1" applyFill="1" applyBorder="1" applyAlignment="1" applyProtection="1">
      <alignment horizontal="center"/>
    </xf>
    <xf numFmtId="164" fontId="127" fillId="34" borderId="323" xfId="0" applyFont="1" applyFill="1" applyBorder="1" applyAlignment="1" applyProtection="1">
      <alignment horizontal="center"/>
    </xf>
    <xf numFmtId="164" fontId="56" fillId="28" borderId="0" xfId="0" applyFont="1" applyFill="1" applyBorder="1" applyAlignment="1" applyProtection="1">
      <alignment horizontal="center"/>
    </xf>
    <xf numFmtId="164" fontId="3" fillId="28" borderId="0" xfId="0" applyFont="1" applyFill="1" applyBorder="1" applyAlignment="1" applyProtection="1">
      <alignment horizontal="center"/>
    </xf>
    <xf numFmtId="164" fontId="127" fillId="34" borderId="328" xfId="0" applyFont="1" applyFill="1" applyBorder="1" applyAlignment="1" applyProtection="1">
      <alignment horizontal="center"/>
    </xf>
    <xf numFmtId="164" fontId="127" fillId="34" borderId="185" xfId="0" applyFont="1" applyFill="1" applyBorder="1" applyAlignment="1" applyProtection="1">
      <alignment horizontal="center"/>
    </xf>
    <xf numFmtId="164" fontId="3" fillId="0" borderId="0" xfId="0" applyFont="1"/>
    <xf numFmtId="164" fontId="21" fillId="14" borderId="30" xfId="0" applyNumberFormat="1" applyFont="1" applyFill="1" applyBorder="1" applyAlignment="1" applyProtection="1">
      <alignment horizontal="center"/>
    </xf>
    <xf numFmtId="164" fontId="21" fillId="14" borderId="114" xfId="0" applyNumberFormat="1" applyFont="1" applyFill="1" applyBorder="1" applyAlignment="1" applyProtection="1">
      <alignment horizontal="center"/>
    </xf>
    <xf numFmtId="164" fontId="50" fillId="34" borderId="126" xfId="0" applyNumberFormat="1" applyFont="1" applyFill="1" applyBorder="1" applyAlignment="1" applyProtection="1">
      <alignment horizontal="right" vertical="center"/>
    </xf>
    <xf numFmtId="164" fontId="1" fillId="8" borderId="110" xfId="0" quotePrefix="1" applyNumberFormat="1" applyFont="1" applyFill="1" applyBorder="1" applyAlignment="1" applyProtection="1">
      <alignment horizontal="center"/>
    </xf>
    <xf numFmtId="164" fontId="61" fillId="9" borderId="333" xfId="0" applyFont="1" applyFill="1" applyBorder="1" applyAlignment="1">
      <alignment vertical="center"/>
    </xf>
    <xf numFmtId="164" fontId="61" fillId="9" borderId="334" xfId="0" applyFont="1" applyFill="1" applyBorder="1" applyAlignment="1">
      <alignment vertical="center"/>
    </xf>
    <xf numFmtId="164" fontId="61" fillId="9" borderId="335" xfId="0" applyFont="1" applyFill="1" applyBorder="1" applyAlignment="1">
      <alignment vertical="center"/>
    </xf>
    <xf numFmtId="164" fontId="23" fillId="14" borderId="27" xfId="0" applyNumberFormat="1" applyFont="1" applyFill="1" applyBorder="1" applyAlignment="1" applyProtection="1">
      <alignment horizontal="left"/>
    </xf>
    <xf numFmtId="164" fontId="1" fillId="8" borderId="30" xfId="0" applyNumberFormat="1" applyFont="1" applyFill="1" applyBorder="1" applyAlignment="1" applyProtection="1">
      <alignment horizontal="center"/>
    </xf>
    <xf numFmtId="164" fontId="45" fillId="7" borderId="30" xfId="0" applyNumberFormat="1" applyFont="1" applyFill="1" applyBorder="1" applyAlignment="1" applyProtection="1">
      <alignment horizontal="center"/>
    </xf>
    <xf numFmtId="164" fontId="45" fillId="8" borderId="0" xfId="0"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wrapText="1"/>
    </xf>
    <xf numFmtId="164" fontId="19" fillId="8" borderId="114" xfId="0" applyNumberFormat="1" applyFont="1" applyFill="1" applyBorder="1" applyAlignment="1" applyProtection="1">
      <alignment horizontal="center" wrapText="1"/>
    </xf>
    <xf numFmtId="164" fontId="19" fillId="7" borderId="83" xfId="0" applyNumberFormat="1" applyFont="1" applyFill="1" applyBorder="1" applyAlignment="1" applyProtection="1">
      <alignment horizontal="center" wrapText="1"/>
    </xf>
    <xf numFmtId="164" fontId="19" fillId="7" borderId="48" xfId="0" applyNumberFormat="1" applyFont="1" applyFill="1" applyBorder="1" applyAlignment="1" applyProtection="1">
      <alignment horizontal="center" wrapText="1"/>
    </xf>
    <xf numFmtId="164" fontId="19" fillId="7" borderId="85" xfId="0" applyNumberFormat="1" applyFont="1" applyFill="1" applyBorder="1" applyAlignment="1" applyProtection="1">
      <alignment horizontal="center" wrapText="1"/>
    </xf>
    <xf numFmtId="173" fontId="1" fillId="5" borderId="138" xfId="0" applyNumberFormat="1" applyFont="1" applyFill="1" applyBorder="1" applyAlignment="1" applyProtection="1">
      <alignment horizontal="center" vertical="center"/>
    </xf>
    <xf numFmtId="38" fontId="1" fillId="12" borderId="131" xfId="0" applyNumberFormat="1" applyFont="1" applyFill="1" applyBorder="1" applyAlignment="1" applyProtection="1">
      <alignment horizontal="right" vertical="center"/>
    </xf>
    <xf numFmtId="173" fontId="1" fillId="5" borderId="338" xfId="0" applyNumberFormat="1" applyFont="1" applyFill="1" applyBorder="1" applyAlignment="1" applyProtection="1">
      <alignment horizontal="center" vertical="center"/>
    </xf>
    <xf numFmtId="173" fontId="1" fillId="5" borderId="339" xfId="0" applyNumberFormat="1" applyFont="1" applyFill="1" applyBorder="1" applyAlignment="1" applyProtection="1">
      <alignment horizontal="center" vertical="center"/>
    </xf>
    <xf numFmtId="38" fontId="1" fillId="12" borderId="340" xfId="0" applyNumberFormat="1" applyFont="1" applyFill="1" applyBorder="1" applyAlignment="1" applyProtection="1">
      <alignment horizontal="right" vertical="center"/>
    </xf>
    <xf numFmtId="173" fontId="1" fillId="5" borderId="132" xfId="0" applyNumberFormat="1" applyFont="1" applyFill="1" applyBorder="1" applyAlignment="1" applyProtection="1">
      <alignment horizontal="center" vertical="center"/>
    </xf>
    <xf numFmtId="173" fontId="1" fillId="5" borderId="139" xfId="0" applyNumberFormat="1" applyFont="1" applyFill="1" applyBorder="1" applyAlignment="1" applyProtection="1">
      <alignment horizontal="center" vertical="center"/>
    </xf>
    <xf numFmtId="38" fontId="1" fillId="12" borderId="122" xfId="0" applyNumberFormat="1" applyFont="1" applyFill="1" applyBorder="1" applyAlignment="1" applyProtection="1">
      <alignment horizontal="right" vertical="center"/>
    </xf>
    <xf numFmtId="173" fontId="1" fillId="5" borderId="341" xfId="0" applyNumberFormat="1" applyFont="1" applyFill="1" applyBorder="1" applyAlignment="1" applyProtection="1">
      <alignment horizontal="center" vertical="center"/>
    </xf>
    <xf numFmtId="38" fontId="1" fillId="12" borderId="342" xfId="0" applyNumberFormat="1" applyFont="1" applyFill="1" applyBorder="1" applyAlignment="1" applyProtection="1">
      <alignment horizontal="right" vertical="center"/>
    </xf>
    <xf numFmtId="173" fontId="1" fillId="5" borderId="343" xfId="0" applyNumberFormat="1" applyFont="1" applyFill="1" applyBorder="1" applyAlignment="1" applyProtection="1">
      <alignment horizontal="center" vertical="center"/>
    </xf>
    <xf numFmtId="38" fontId="1" fillId="12" borderId="344" xfId="0" applyNumberFormat="1" applyFont="1" applyFill="1" applyBorder="1" applyAlignment="1" applyProtection="1">
      <alignment horizontal="right" vertical="center"/>
    </xf>
    <xf numFmtId="173" fontId="1" fillId="5" borderId="121" xfId="0" applyNumberFormat="1" applyFont="1" applyFill="1" applyBorder="1" applyAlignment="1" applyProtection="1">
      <alignment horizontal="center" vertical="center"/>
    </xf>
    <xf numFmtId="173" fontId="1" fillId="5" borderId="203" xfId="0" applyNumberFormat="1" applyFont="1" applyFill="1" applyBorder="1" applyAlignment="1" applyProtection="1">
      <alignment horizontal="center" vertical="center"/>
    </xf>
    <xf numFmtId="38" fontId="1" fillId="12" borderId="204" xfId="0" applyNumberFormat="1" applyFont="1" applyFill="1" applyBorder="1" applyAlignment="1" applyProtection="1">
      <alignment horizontal="right" vertical="center"/>
    </xf>
    <xf numFmtId="173" fontId="1" fillId="5" borderId="345" xfId="0" applyNumberFormat="1" applyFont="1" applyFill="1" applyBorder="1" applyAlignment="1" applyProtection="1">
      <alignment horizontal="center" vertical="center"/>
    </xf>
    <xf numFmtId="38" fontId="1" fillId="12" borderId="346" xfId="0" applyNumberFormat="1" applyFont="1" applyFill="1" applyBorder="1" applyAlignment="1" applyProtection="1">
      <alignment horizontal="right" vertical="center"/>
    </xf>
    <xf numFmtId="173" fontId="1" fillId="5" borderId="347" xfId="0" applyNumberFormat="1" applyFont="1" applyFill="1" applyBorder="1" applyAlignment="1" applyProtection="1">
      <alignment horizontal="center" vertical="center"/>
    </xf>
    <xf numFmtId="38" fontId="1" fillId="12" borderId="348" xfId="0" applyNumberFormat="1" applyFont="1" applyFill="1" applyBorder="1" applyAlignment="1" applyProtection="1">
      <alignment horizontal="right" vertical="center"/>
    </xf>
    <xf numFmtId="173" fontId="1" fillId="5" borderId="205" xfId="0" applyNumberFormat="1" applyFont="1" applyFill="1" applyBorder="1" applyAlignment="1" applyProtection="1">
      <alignment horizontal="center" vertical="center"/>
    </xf>
    <xf numFmtId="173" fontId="8" fillId="18" borderId="206" xfId="0" applyNumberFormat="1" applyFont="1" applyFill="1" applyBorder="1" applyAlignment="1" applyProtection="1">
      <alignment horizontal="center"/>
    </xf>
    <xf numFmtId="38" fontId="8" fillId="18" borderId="349" xfId="0" applyNumberFormat="1" applyFont="1" applyFill="1" applyBorder="1" applyAlignment="1" applyProtection="1">
      <alignment horizontal="right"/>
    </xf>
    <xf numFmtId="173" fontId="8" fillId="18" borderId="199" xfId="0" applyNumberFormat="1" applyFont="1" applyFill="1" applyBorder="1" applyAlignment="1" applyProtection="1">
      <alignment horizontal="center"/>
    </xf>
    <xf numFmtId="165" fontId="1" fillId="28" borderId="0" xfId="0" applyNumberFormat="1" applyFont="1" applyFill="1" applyBorder="1" applyAlignment="1" applyProtection="1">
      <alignment horizontal="center" vertical="center"/>
    </xf>
    <xf numFmtId="4" fontId="12" fillId="28" borderId="0" xfId="0" applyNumberFormat="1" applyFont="1" applyFill="1" applyBorder="1" applyProtection="1"/>
    <xf numFmtId="164" fontId="12" fillId="28" borderId="0" xfId="0" applyFont="1" applyFill="1" applyBorder="1"/>
    <xf numFmtId="164" fontId="6" fillId="28" borderId="0" xfId="0" applyFont="1" applyFill="1" applyBorder="1"/>
    <xf numFmtId="164" fontId="19" fillId="8" borderId="111" xfId="0" applyNumberFormat="1" applyFont="1" applyFill="1" applyBorder="1" applyAlignment="1" applyProtection="1">
      <alignment horizontal="center" wrapText="1"/>
    </xf>
    <xf numFmtId="164" fontId="19" fillId="8" borderId="29" xfId="0" applyNumberFormat="1" applyFont="1" applyFill="1" applyBorder="1" applyAlignment="1" applyProtection="1">
      <alignment horizontal="center" wrapText="1"/>
    </xf>
    <xf numFmtId="164" fontId="47" fillId="11" borderId="243" xfId="0" applyNumberFormat="1" applyFont="1" applyFill="1" applyBorder="1" applyAlignment="1" applyProtection="1">
      <alignment horizontal="center" vertical="center"/>
    </xf>
    <xf numFmtId="164" fontId="47" fillId="11" borderId="350" xfId="0" applyNumberFormat="1" applyFont="1" applyFill="1" applyBorder="1" applyAlignment="1" applyProtection="1">
      <alignment vertical="center"/>
    </xf>
    <xf numFmtId="167" fontId="47" fillId="0" borderId="310" xfId="0" applyNumberFormat="1" applyFont="1" applyFill="1" applyBorder="1" applyAlignment="1" applyProtection="1">
      <alignment vertical="center"/>
    </xf>
    <xf numFmtId="0" fontId="130" fillId="3" borderId="352" xfId="0" applyNumberFormat="1" applyFont="1" applyFill="1" applyBorder="1" applyAlignment="1" applyProtection="1">
      <alignment horizontal="right" vertical="center"/>
    </xf>
    <xf numFmtId="167" fontId="47" fillId="3" borderId="325" xfId="0" applyNumberFormat="1" applyFont="1" applyFill="1" applyBorder="1" applyAlignment="1" applyProtection="1">
      <alignment horizontal="right" vertical="center"/>
    </xf>
    <xf numFmtId="167" fontId="47" fillId="3" borderId="324" xfId="0" applyNumberFormat="1" applyFont="1" applyFill="1" applyBorder="1" applyAlignment="1" applyProtection="1">
      <alignment horizontal="right" vertical="center"/>
    </xf>
    <xf numFmtId="0" fontId="130" fillId="3" borderId="353" xfId="0" applyNumberFormat="1" applyFont="1" applyFill="1" applyBorder="1" applyAlignment="1" applyProtection="1">
      <alignment horizontal="right" vertical="center"/>
    </xf>
    <xf numFmtId="10" fontId="6" fillId="28" borderId="331" xfId="0" applyNumberFormat="1" applyFont="1" applyFill="1" applyBorder="1" applyAlignment="1" applyProtection="1">
      <alignment horizontal="right" vertical="center"/>
    </xf>
    <xf numFmtId="3" fontId="6" fillId="28" borderId="354" xfId="0" applyNumberFormat="1" applyFont="1" applyFill="1" applyBorder="1" applyAlignment="1" applyProtection="1">
      <alignment horizontal="right" vertical="center"/>
    </xf>
    <xf numFmtId="3" fontId="6" fillId="28" borderId="355" xfId="0" applyNumberFormat="1" applyFont="1" applyFill="1" applyBorder="1" applyAlignment="1" applyProtection="1">
      <alignment horizontal="right" vertical="center"/>
    </xf>
    <xf numFmtId="173" fontId="6" fillId="28" borderId="330" xfId="0" applyNumberFormat="1" applyFont="1" applyFill="1" applyBorder="1" applyAlignment="1" applyProtection="1">
      <alignment horizontal="right" vertical="center"/>
    </xf>
    <xf numFmtId="38" fontId="6" fillId="28" borderId="356" xfId="0" applyNumberFormat="1" applyFont="1" applyFill="1" applyBorder="1" applyAlignment="1" applyProtection="1">
      <alignment horizontal="right" vertical="center"/>
    </xf>
    <xf numFmtId="173" fontId="6" fillId="28" borderId="331" xfId="0" applyNumberFormat="1" applyFont="1" applyFill="1" applyBorder="1" applyAlignment="1" applyProtection="1">
      <alignment horizontal="right" vertical="center"/>
    </xf>
    <xf numFmtId="10" fontId="6" fillId="28" borderId="358" xfId="0" applyNumberFormat="1" applyFont="1" applyFill="1" applyBorder="1" applyAlignment="1" applyProtection="1">
      <alignment horizontal="right" vertical="center"/>
    </xf>
    <xf numFmtId="3" fontId="6" fillId="28" borderId="336" xfId="0" applyNumberFormat="1" applyFont="1" applyFill="1" applyBorder="1" applyAlignment="1" applyProtection="1">
      <alignment horizontal="right" vertical="center"/>
    </xf>
    <xf numFmtId="165" fontId="6" fillId="28" borderId="330" xfId="0" applyNumberFormat="1" applyFont="1" applyFill="1" applyBorder="1" applyAlignment="1" applyProtection="1">
      <alignment horizontal="right" vertical="center"/>
    </xf>
    <xf numFmtId="10" fontId="6" fillId="28" borderId="330" xfId="0" applyNumberFormat="1" applyFont="1" applyFill="1" applyBorder="1" applyAlignment="1" applyProtection="1">
      <alignment horizontal="right" vertical="center"/>
    </xf>
    <xf numFmtId="167" fontId="47" fillId="0" borderId="361" xfId="0" applyNumberFormat="1" applyFont="1" applyBorder="1" applyAlignment="1" applyProtection="1">
      <alignment horizontal="right" vertical="center"/>
    </xf>
    <xf numFmtId="38" fontId="47" fillId="3" borderId="362" xfId="0" applyNumberFormat="1" applyFont="1" applyFill="1" applyBorder="1" applyAlignment="1" applyProtection="1">
      <alignment horizontal="right" vertical="center"/>
    </xf>
    <xf numFmtId="38" fontId="47" fillId="3" borderId="363" xfId="0" applyNumberFormat="1" applyFont="1" applyFill="1" applyBorder="1" applyAlignment="1" applyProtection="1">
      <alignment horizontal="right" vertical="center"/>
    </xf>
    <xf numFmtId="38" fontId="47" fillId="3" borderId="364" xfId="0" applyNumberFormat="1" applyFont="1" applyFill="1" applyBorder="1" applyAlignment="1" applyProtection="1">
      <alignment horizontal="right" vertical="center"/>
    </xf>
    <xf numFmtId="9" fontId="50" fillId="3" borderId="324" xfId="0" applyNumberFormat="1" applyFont="1" applyFill="1" applyBorder="1" applyAlignment="1" applyProtection="1">
      <alignment vertical="center"/>
    </xf>
    <xf numFmtId="9" fontId="47" fillId="3" borderId="316" xfId="0" applyNumberFormat="1" applyFont="1" applyFill="1" applyBorder="1" applyAlignment="1" applyProtection="1">
      <alignment horizontal="right" vertical="center"/>
    </xf>
    <xf numFmtId="168" fontId="47" fillId="34" borderId="365" xfId="0" applyNumberFormat="1" applyFont="1" applyFill="1" applyBorder="1" applyAlignment="1" applyProtection="1">
      <alignment horizontal="right" vertical="center"/>
      <protection locked="0"/>
    </xf>
    <xf numFmtId="164" fontId="47" fillId="3" borderId="109" xfId="0" applyFont="1" applyFill="1" applyBorder="1" applyAlignment="1" applyProtection="1">
      <alignment vertical="center"/>
    </xf>
    <xf numFmtId="9" fontId="19" fillId="18" borderId="33" xfId="0" applyNumberFormat="1" applyFont="1" applyFill="1" applyBorder="1" applyAlignment="1" applyProtection="1">
      <alignment horizontal="right" vertical="center"/>
    </xf>
    <xf numFmtId="38" fontId="8" fillId="18" borderId="202" xfId="0" applyNumberFormat="1" applyFont="1" applyFill="1" applyBorder="1" applyAlignment="1" applyProtection="1">
      <alignment horizontal="right" vertical="center"/>
    </xf>
    <xf numFmtId="38" fontId="8" fillId="18" borderId="26" xfId="0" applyNumberFormat="1" applyFont="1" applyFill="1" applyBorder="1" applyAlignment="1" applyProtection="1">
      <alignment horizontal="right" vertical="center"/>
    </xf>
    <xf numFmtId="164" fontId="83" fillId="28" borderId="49" xfId="0" applyNumberFormat="1" applyFont="1" applyFill="1" applyBorder="1" applyAlignment="1" applyProtection="1">
      <alignment vertical="center"/>
    </xf>
    <xf numFmtId="38" fontId="17" fillId="36" borderId="26" xfId="0" applyNumberFormat="1" applyFont="1" applyFill="1" applyBorder="1" applyAlignment="1" applyProtection="1">
      <alignment horizontal="right"/>
    </xf>
    <xf numFmtId="164" fontId="47" fillId="11" borderId="157" xfId="0" applyNumberFormat="1" applyFont="1" applyFill="1" applyBorder="1" applyAlignment="1" applyProtection="1">
      <alignment horizontal="center" vertical="center"/>
    </xf>
    <xf numFmtId="164" fontId="47" fillId="11" borderId="230" xfId="0" applyNumberFormat="1" applyFont="1" applyFill="1" applyBorder="1" applyAlignment="1" applyProtection="1">
      <alignment horizontal="center" vertical="center"/>
    </xf>
    <xf numFmtId="164" fontId="12" fillId="32" borderId="211" xfId="0" applyFont="1" applyFill="1" applyBorder="1"/>
    <xf numFmtId="164" fontId="50" fillId="34" borderId="369" xfId="0" applyNumberFormat="1" applyFont="1" applyFill="1" applyBorder="1" applyAlignment="1" applyProtection="1">
      <alignment horizontal="left" vertical="center"/>
    </xf>
    <xf numFmtId="164" fontId="50" fillId="34" borderId="265" xfId="0" applyNumberFormat="1" applyFont="1" applyFill="1" applyBorder="1" applyAlignment="1" applyProtection="1">
      <alignment horizontal="left" vertical="center"/>
    </xf>
    <xf numFmtId="164" fontId="50" fillId="34" borderId="370" xfId="0" applyNumberFormat="1" applyFont="1" applyFill="1" applyBorder="1" applyAlignment="1" applyProtection="1">
      <alignment horizontal="right" vertical="center"/>
    </xf>
    <xf numFmtId="164" fontId="50" fillId="3" borderId="371" xfId="0" applyNumberFormat="1" applyFont="1" applyFill="1" applyBorder="1" applyAlignment="1" applyProtection="1">
      <alignment horizontal="left" vertical="center"/>
    </xf>
    <xf numFmtId="173" fontId="8" fillId="18" borderId="372" xfId="0" applyNumberFormat="1" applyFont="1" applyFill="1" applyBorder="1" applyAlignment="1" applyProtection="1">
      <alignment horizontal="right" vertical="center"/>
    </xf>
    <xf numFmtId="38" fontId="8" fillId="18" borderId="373" xfId="0" applyNumberFormat="1" applyFont="1" applyFill="1" applyBorder="1" applyAlignment="1" applyProtection="1">
      <alignment horizontal="right" vertical="center"/>
    </xf>
    <xf numFmtId="173" fontId="8" fillId="18" borderId="374" xfId="0" applyNumberFormat="1" applyFont="1" applyFill="1" applyBorder="1" applyAlignment="1" applyProtection="1">
      <alignment horizontal="right" vertical="center"/>
    </xf>
    <xf numFmtId="38" fontId="8" fillId="18" borderId="375" xfId="0" applyNumberFormat="1" applyFont="1" applyFill="1" applyBorder="1" applyAlignment="1" applyProtection="1">
      <alignment horizontal="right" vertical="center"/>
    </xf>
    <xf numFmtId="173" fontId="8" fillId="18" borderId="376" xfId="0" applyNumberFormat="1" applyFont="1" applyFill="1" applyBorder="1" applyAlignment="1" applyProtection="1">
      <alignment horizontal="right" vertical="center"/>
    </xf>
    <xf numFmtId="38" fontId="8" fillId="18" borderId="377" xfId="0" applyNumberFormat="1" applyFont="1" applyFill="1" applyBorder="1" applyAlignment="1" applyProtection="1">
      <alignment horizontal="right" vertical="center"/>
    </xf>
    <xf numFmtId="10" fontId="4" fillId="28" borderId="2" xfId="0" applyNumberFormat="1" applyFont="1" applyFill="1" applyBorder="1" applyAlignment="1" applyProtection="1">
      <alignment horizontal="right" vertical="center"/>
    </xf>
    <xf numFmtId="167" fontId="47" fillId="28" borderId="2" xfId="0" applyNumberFormat="1" applyFont="1" applyFill="1" applyBorder="1" applyAlignment="1" applyProtection="1">
      <alignment horizontal="right" vertical="center"/>
    </xf>
    <xf numFmtId="9" fontId="47" fillId="3" borderId="332" xfId="0" applyNumberFormat="1" applyFont="1" applyFill="1" applyBorder="1" applyAlignment="1" applyProtection="1">
      <alignment horizontal="right" vertical="center"/>
    </xf>
    <xf numFmtId="38" fontId="47" fillId="3" borderId="324" xfId="0" applyNumberFormat="1" applyFont="1" applyFill="1" applyBorder="1" applyAlignment="1" applyProtection="1">
      <alignment horizontal="right" vertical="center"/>
    </xf>
    <xf numFmtId="164" fontId="12" fillId="32" borderId="53" xfId="0" applyFont="1" applyFill="1" applyBorder="1"/>
    <xf numFmtId="164" fontId="19" fillId="18" borderId="378" xfId="0" applyNumberFormat="1" applyFont="1" applyFill="1" applyBorder="1" applyAlignment="1" applyProtection="1">
      <alignment horizontal="left" vertical="center"/>
    </xf>
    <xf numFmtId="164" fontId="19" fillId="18" borderId="127" xfId="0" applyFont="1" applyFill="1" applyBorder="1" applyAlignment="1" applyProtection="1">
      <alignment vertical="center"/>
    </xf>
    <xf numFmtId="164" fontId="47" fillId="28" borderId="48" xfId="0" applyFont="1" applyFill="1" applyBorder="1" applyAlignment="1">
      <alignment vertical="center"/>
    </xf>
    <xf numFmtId="38" fontId="50" fillId="28" borderId="0" xfId="0" applyNumberFormat="1" applyFont="1" applyFill="1" applyBorder="1" applyAlignment="1" applyProtection="1">
      <alignment horizontal="right"/>
    </xf>
    <xf numFmtId="38" fontId="50" fillId="28" borderId="32" xfId="0" applyNumberFormat="1" applyFont="1" applyFill="1" applyBorder="1" applyAlignment="1" applyProtection="1">
      <alignment horizontal="right"/>
    </xf>
    <xf numFmtId="164" fontId="117" fillId="14" borderId="337" xfId="0" applyNumberFormat="1" applyFont="1" applyFill="1" applyBorder="1" applyAlignment="1" applyProtection="1">
      <alignment horizontal="left"/>
    </xf>
    <xf numFmtId="164" fontId="50" fillId="14" borderId="49" xfId="0" applyNumberFormat="1" applyFont="1" applyFill="1" applyBorder="1" applyAlignment="1" applyProtection="1">
      <alignment horizontal="left"/>
    </xf>
    <xf numFmtId="164" fontId="47" fillId="14" borderId="49" xfId="0" applyFont="1" applyFill="1" applyBorder="1"/>
    <xf numFmtId="9" fontId="50" fillId="14" borderId="49" xfId="0" applyNumberFormat="1" applyFont="1" applyFill="1" applyBorder="1" applyAlignment="1" applyProtection="1">
      <alignment horizontal="right"/>
    </xf>
    <xf numFmtId="38" fontId="50" fillId="14" borderId="49" xfId="0" applyNumberFormat="1" applyFont="1" applyFill="1" applyBorder="1" applyAlignment="1" applyProtection="1">
      <alignment horizontal="right"/>
    </xf>
    <xf numFmtId="164" fontId="50" fillId="14" borderId="27" xfId="0" applyNumberFormat="1" applyFont="1" applyFill="1" applyBorder="1" applyAlignment="1" applyProtection="1">
      <alignment horizontal="left"/>
    </xf>
    <xf numFmtId="164" fontId="8" fillId="14" borderId="27" xfId="0" applyNumberFormat="1" applyFont="1" applyFill="1" applyBorder="1" applyAlignment="1" applyProtection="1">
      <alignment horizontal="left"/>
    </xf>
    <xf numFmtId="164" fontId="8" fillId="14" borderId="27" xfId="0" applyFont="1" applyFill="1" applyBorder="1" applyAlignment="1">
      <alignment horizontal="left"/>
    </xf>
    <xf numFmtId="164" fontId="6" fillId="14" borderId="27" xfId="0" applyFont="1" applyFill="1" applyBorder="1"/>
    <xf numFmtId="38" fontId="47" fillId="0" borderId="211" xfId="0" applyNumberFormat="1" applyFont="1" applyFill="1" applyBorder="1" applyAlignment="1">
      <alignment horizontal="right" vertical="center"/>
    </xf>
    <xf numFmtId="164" fontId="47" fillId="14" borderId="27" xfId="0" applyFont="1" applyFill="1" applyBorder="1"/>
    <xf numFmtId="38" fontId="47" fillId="0" borderId="324" xfId="0" applyNumberFormat="1" applyFont="1" applyFill="1" applyBorder="1" applyAlignment="1">
      <alignment horizontal="right" vertical="center"/>
    </xf>
    <xf numFmtId="164" fontId="10" fillId="14" borderId="27" xfId="0" applyFont="1" applyFill="1" applyBorder="1"/>
    <xf numFmtId="38" fontId="47" fillId="0" borderId="67" xfId="0" applyNumberFormat="1" applyFont="1" applyFill="1" applyBorder="1" applyAlignment="1">
      <alignment horizontal="right" vertical="center"/>
    </xf>
    <xf numFmtId="173" fontId="47" fillId="0" borderId="137" xfId="5" applyNumberFormat="1" applyFont="1" applyFill="1" applyBorder="1" applyAlignment="1">
      <alignment horizontal="right" vertical="center"/>
    </xf>
    <xf numFmtId="38" fontId="50" fillId="18" borderId="357" xfId="0" applyNumberFormat="1" applyFont="1" applyFill="1" applyBorder="1" applyAlignment="1">
      <alignment horizontal="right" vertical="center"/>
    </xf>
    <xf numFmtId="173" fontId="50" fillId="18" borderId="335" xfId="5" applyNumberFormat="1" applyFont="1" applyFill="1" applyBorder="1" applyAlignment="1">
      <alignment horizontal="right" vertical="center"/>
    </xf>
    <xf numFmtId="164" fontId="48" fillId="14" borderId="27" xfId="0" applyFont="1" applyFill="1" applyBorder="1"/>
    <xf numFmtId="164" fontId="48" fillId="14" borderId="7" xfId="0" applyFont="1" applyFill="1" applyBorder="1"/>
    <xf numFmtId="164" fontId="48" fillId="14" borderId="48" xfId="0" applyFont="1" applyFill="1" applyBorder="1"/>
    <xf numFmtId="164" fontId="4" fillId="14" borderId="48" xfId="0" applyFont="1" applyFill="1" applyBorder="1"/>
    <xf numFmtId="164" fontId="1" fillId="14" borderId="0" xfId="0" applyNumberFormat="1" applyFont="1" applyFill="1" applyBorder="1" applyProtection="1"/>
    <xf numFmtId="10" fontId="1" fillId="14" borderId="0" xfId="0" applyNumberFormat="1" applyFont="1" applyFill="1" applyBorder="1" applyProtection="1"/>
    <xf numFmtId="38" fontId="1" fillId="14" borderId="131" xfId="0" applyNumberFormat="1" applyFont="1" applyFill="1" applyBorder="1" applyAlignment="1" applyProtection="1">
      <alignment horizontal="right"/>
    </xf>
    <xf numFmtId="10" fontId="1" fillId="16" borderId="132" xfId="0" applyNumberFormat="1" applyFont="1" applyFill="1" applyBorder="1" applyAlignment="1" applyProtection="1">
      <alignment horizontal="center" vertical="center"/>
    </xf>
    <xf numFmtId="38" fontId="1" fillId="14" borderId="122" xfId="0" applyNumberFormat="1" applyFont="1" applyFill="1" applyBorder="1" applyAlignment="1" applyProtection="1">
      <alignment horizontal="right"/>
    </xf>
    <xf numFmtId="10" fontId="1" fillId="16" borderId="121" xfId="0" applyNumberFormat="1" applyFont="1" applyFill="1" applyBorder="1" applyAlignment="1" applyProtection="1">
      <alignment horizontal="center" vertical="center"/>
    </xf>
    <xf numFmtId="38" fontId="1" fillId="14" borderId="121" xfId="0" applyNumberFormat="1" applyFont="1" applyFill="1" applyBorder="1" applyAlignment="1" applyProtection="1">
      <alignment horizontal="right"/>
    </xf>
    <xf numFmtId="38" fontId="1" fillId="14" borderId="133" xfId="0" applyNumberFormat="1" applyFont="1" applyFill="1" applyBorder="1" applyAlignment="1" applyProtection="1">
      <alignment horizontal="right"/>
    </xf>
    <xf numFmtId="10" fontId="1" fillId="16" borderId="134" xfId="0" applyNumberFormat="1" applyFont="1" applyFill="1" applyBorder="1" applyAlignment="1" applyProtection="1">
      <alignment horizontal="center" vertical="center"/>
    </xf>
    <xf numFmtId="38" fontId="1" fillId="14" borderId="134" xfId="0" applyNumberFormat="1" applyFont="1" applyFill="1" applyBorder="1" applyAlignment="1" applyProtection="1">
      <alignment horizontal="right"/>
    </xf>
    <xf numFmtId="10" fontId="8" fillId="14" borderId="381" xfId="5" applyNumberFormat="1" applyFont="1" applyFill="1" applyBorder="1" applyAlignment="1" applyProtection="1">
      <alignment horizontal="center"/>
    </xf>
    <xf numFmtId="9" fontId="50" fillId="0" borderId="385" xfId="0" applyNumberFormat="1" applyFont="1" applyFill="1" applyBorder="1" applyAlignment="1" applyProtection="1">
      <alignment vertical="center"/>
    </xf>
    <xf numFmtId="164" fontId="47" fillId="11" borderId="390" xfId="0" applyNumberFormat="1" applyFont="1" applyFill="1" applyBorder="1" applyAlignment="1" applyProtection="1">
      <alignment vertical="center"/>
    </xf>
    <xf numFmtId="1" fontId="47" fillId="0" borderId="310" xfId="0" applyNumberFormat="1" applyFont="1" applyFill="1" applyBorder="1" applyAlignment="1" applyProtection="1">
      <alignment vertical="center"/>
    </xf>
    <xf numFmtId="1" fontId="130" fillId="3" borderId="351" xfId="0" applyNumberFormat="1" applyFont="1" applyFill="1" applyBorder="1" applyAlignment="1" applyProtection="1">
      <alignment horizontal="right" vertical="center"/>
    </xf>
    <xf numFmtId="167" fontId="132" fillId="3" borderId="391" xfId="0" applyNumberFormat="1" applyFont="1" applyFill="1" applyBorder="1" applyAlignment="1" applyProtection="1">
      <alignment horizontal="right" vertical="center"/>
    </xf>
    <xf numFmtId="167" fontId="132" fillId="3" borderId="325" xfId="0" applyNumberFormat="1" applyFont="1" applyFill="1" applyBorder="1" applyAlignment="1" applyProtection="1">
      <alignment horizontal="right" vertical="center"/>
    </xf>
    <xf numFmtId="167" fontId="132" fillId="3" borderId="385" xfId="0" applyNumberFormat="1" applyFont="1" applyFill="1" applyBorder="1" applyAlignment="1" applyProtection="1">
      <alignment horizontal="right" vertical="center"/>
    </xf>
    <xf numFmtId="1" fontId="47" fillId="28" borderId="52" xfId="0" applyNumberFormat="1" applyFont="1" applyFill="1" applyBorder="1" applyAlignment="1" applyProtection="1">
      <alignment vertical="center"/>
    </xf>
    <xf numFmtId="167" fontId="47" fillId="3" borderId="279" xfId="0" applyNumberFormat="1" applyFont="1" applyFill="1" applyBorder="1" applyAlignment="1" applyProtection="1">
      <alignment horizontal="right" vertical="center"/>
    </xf>
    <xf numFmtId="1" fontId="130" fillId="3" borderId="64" xfId="0" applyNumberFormat="1" applyFont="1" applyFill="1" applyBorder="1" applyAlignment="1" applyProtection="1">
      <alignment horizontal="right" vertical="center"/>
    </xf>
    <xf numFmtId="1" fontId="47" fillId="28" borderId="386" xfId="0" applyNumberFormat="1" applyFont="1" applyFill="1" applyBorder="1" applyAlignment="1" applyProtection="1">
      <alignment vertical="center"/>
    </xf>
    <xf numFmtId="167" fontId="47" fillId="3" borderId="391" xfId="0" applyNumberFormat="1" applyFont="1" applyFill="1" applyBorder="1" applyAlignment="1" applyProtection="1">
      <alignment horizontal="right" vertical="center"/>
    </xf>
    <xf numFmtId="1" fontId="130" fillId="3" borderId="359" xfId="0" applyNumberFormat="1" applyFont="1" applyFill="1" applyBorder="1" applyAlignment="1" applyProtection="1">
      <alignment horizontal="right" vertical="center"/>
    </xf>
    <xf numFmtId="167" fontId="47" fillId="3" borderId="385" xfId="0" applyNumberFormat="1" applyFont="1" applyFill="1" applyBorder="1" applyAlignment="1" applyProtection="1">
      <alignment horizontal="right" vertical="center"/>
    </xf>
    <xf numFmtId="167" fontId="47" fillId="3" borderId="392" xfId="0" applyNumberFormat="1" applyFont="1" applyFill="1" applyBorder="1" applyAlignment="1" applyProtection="1">
      <alignment horizontal="right" vertical="center"/>
    </xf>
    <xf numFmtId="1" fontId="130" fillId="3" borderId="360" xfId="0" applyNumberFormat="1" applyFont="1" applyFill="1" applyBorder="1" applyAlignment="1" applyProtection="1">
      <alignment horizontal="right" vertical="center"/>
    </xf>
    <xf numFmtId="9" fontId="50" fillId="3" borderId="385" xfId="0" applyNumberFormat="1" applyFont="1" applyFill="1" applyBorder="1" applyAlignment="1" applyProtection="1">
      <alignment vertical="center"/>
    </xf>
    <xf numFmtId="9" fontId="47" fillId="3" borderId="393" xfId="0" applyNumberFormat="1" applyFont="1" applyFill="1" applyBorder="1" applyAlignment="1" applyProtection="1">
      <alignment horizontal="right" vertical="center"/>
    </xf>
    <xf numFmtId="9" fontId="47" fillId="3" borderId="394" xfId="0" applyNumberFormat="1" applyFont="1" applyFill="1" applyBorder="1" applyAlignment="1" applyProtection="1">
      <alignment horizontal="right" vertical="center"/>
    </xf>
    <xf numFmtId="38" fontId="47" fillId="3" borderId="391" xfId="0" applyNumberFormat="1" applyFont="1" applyFill="1" applyBorder="1" applyAlignment="1" applyProtection="1">
      <alignment horizontal="right" vertical="center"/>
    </xf>
    <xf numFmtId="38" fontId="47" fillId="3" borderId="385" xfId="0" applyNumberFormat="1" applyFont="1" applyFill="1" applyBorder="1" applyAlignment="1" applyProtection="1">
      <alignment horizontal="right" vertical="center"/>
    </xf>
    <xf numFmtId="9" fontId="50" fillId="3" borderId="395" xfId="0" applyNumberFormat="1" applyFont="1" applyFill="1" applyBorder="1" applyAlignment="1" applyProtection="1">
      <alignment vertical="center"/>
    </xf>
    <xf numFmtId="38" fontId="47" fillId="3" borderId="396" xfId="0" applyNumberFormat="1" applyFont="1" applyFill="1" applyBorder="1" applyAlignment="1" applyProtection="1">
      <alignment horizontal="right" vertical="center"/>
    </xf>
    <xf numFmtId="38" fontId="47" fillId="3" borderId="389" xfId="0" applyNumberFormat="1" applyFont="1" applyFill="1" applyBorder="1" applyAlignment="1" applyProtection="1">
      <alignment horizontal="right" vertical="center"/>
    </xf>
    <xf numFmtId="1" fontId="130" fillId="0" borderId="352" xfId="0" applyNumberFormat="1" applyFont="1" applyFill="1" applyBorder="1" applyAlignment="1" applyProtection="1">
      <alignment horizontal="right" vertical="center"/>
    </xf>
    <xf numFmtId="1" fontId="47" fillId="28" borderId="264" xfId="0" applyNumberFormat="1" applyFont="1" applyFill="1" applyBorder="1" applyAlignment="1" applyProtection="1">
      <alignment vertical="center"/>
    </xf>
    <xf numFmtId="167" fontId="47" fillId="28" borderId="386" xfId="0" applyNumberFormat="1" applyFont="1" applyFill="1" applyBorder="1" applyAlignment="1" applyProtection="1">
      <alignment vertical="center"/>
    </xf>
    <xf numFmtId="164" fontId="1" fillId="7" borderId="223" xfId="0" quotePrefix="1" applyNumberFormat="1" applyFont="1" applyFill="1" applyBorder="1" applyAlignment="1" applyProtection="1">
      <alignment horizontal="center"/>
    </xf>
    <xf numFmtId="164" fontId="19" fillId="7" borderId="313" xfId="0" applyNumberFormat="1" applyFont="1" applyFill="1" applyBorder="1" applyAlignment="1" applyProtection="1">
      <alignment horizontal="center"/>
    </xf>
    <xf numFmtId="164" fontId="19" fillId="7" borderId="217" xfId="0" applyNumberFormat="1" applyFont="1" applyFill="1" applyBorder="1" applyAlignment="1" applyProtection="1">
      <alignment horizontal="center" wrapText="1"/>
    </xf>
    <xf numFmtId="3" fontId="6" fillId="28" borderId="356" xfId="0" applyNumberFormat="1" applyFont="1" applyFill="1" applyBorder="1" applyAlignment="1" applyProtection="1">
      <alignment horizontal="right" vertical="center"/>
    </xf>
    <xf numFmtId="168" fontId="47" fillId="34" borderId="265" xfId="0" applyNumberFormat="1" applyFont="1" applyFill="1" applyBorder="1" applyAlignment="1" applyProtection="1">
      <alignment horizontal="right" vertical="center"/>
      <protection locked="0"/>
    </xf>
    <xf numFmtId="1" fontId="130" fillId="3" borderId="399" xfId="0" applyNumberFormat="1" applyFont="1" applyFill="1" applyBorder="1" applyAlignment="1" applyProtection="1">
      <alignment horizontal="right" vertical="center"/>
    </xf>
    <xf numFmtId="1" fontId="130" fillId="3" borderId="305" xfId="0" applyNumberFormat="1" applyFont="1" applyFill="1" applyBorder="1" applyAlignment="1" applyProtection="1">
      <alignment horizontal="right" vertical="center"/>
    </xf>
    <xf numFmtId="10" fontId="6" fillId="28" borderId="400" xfId="0" applyNumberFormat="1" applyFont="1" applyFill="1" applyBorder="1" applyAlignment="1" applyProtection="1">
      <alignment horizontal="right" vertical="center"/>
    </xf>
    <xf numFmtId="1" fontId="130" fillId="3" borderId="401" xfId="0" applyNumberFormat="1" applyFont="1" applyFill="1" applyBorder="1" applyAlignment="1" applyProtection="1">
      <alignment horizontal="right" vertical="center"/>
    </xf>
    <xf numFmtId="164" fontId="6" fillId="32" borderId="27" xfId="0" applyFont="1" applyFill="1" applyBorder="1"/>
    <xf numFmtId="9" fontId="47" fillId="3" borderId="402" xfId="0" applyNumberFormat="1" applyFont="1" applyFill="1" applyBorder="1" applyAlignment="1" applyProtection="1">
      <alignment horizontal="right" vertical="center"/>
    </xf>
    <xf numFmtId="168" fontId="47" fillId="14" borderId="403" xfId="0" applyNumberFormat="1" applyFont="1" applyFill="1" applyBorder="1" applyAlignment="1" applyProtection="1">
      <alignment horizontal="right" vertical="center"/>
    </xf>
    <xf numFmtId="10" fontId="50" fillId="3" borderId="404" xfId="0" applyNumberFormat="1" applyFont="1" applyFill="1" applyBorder="1" applyAlignment="1" applyProtection="1">
      <alignment horizontal="right" vertical="center"/>
    </xf>
    <xf numFmtId="0" fontId="47" fillId="11" borderId="18" xfId="0" applyNumberFormat="1" applyFont="1" applyFill="1" applyBorder="1" applyAlignment="1" applyProtection="1">
      <alignment vertical="center"/>
    </xf>
    <xf numFmtId="1" fontId="130" fillId="3" borderId="264" xfId="0" applyNumberFormat="1" applyFont="1" applyFill="1" applyBorder="1" applyAlignment="1" applyProtection="1">
      <alignment horizontal="right" vertical="center"/>
    </xf>
    <xf numFmtId="1" fontId="130" fillId="3" borderId="405" xfId="0" applyNumberFormat="1" applyFont="1" applyFill="1" applyBorder="1" applyAlignment="1" applyProtection="1">
      <alignment horizontal="right" vertical="center"/>
    </xf>
    <xf numFmtId="1" fontId="130" fillId="3" borderId="52" xfId="0" applyNumberFormat="1" applyFont="1" applyFill="1" applyBorder="1" applyAlignment="1" applyProtection="1">
      <alignment horizontal="right" vertical="center"/>
    </xf>
    <xf numFmtId="164" fontId="6" fillId="32" borderId="20" xfId="0" applyFont="1" applyFill="1" applyBorder="1"/>
    <xf numFmtId="10" fontId="50" fillId="3" borderId="406" xfId="0" applyNumberFormat="1" applyFont="1" applyFill="1" applyBorder="1" applyAlignment="1" applyProtection="1">
      <alignment horizontal="right" vertical="center"/>
    </xf>
    <xf numFmtId="164" fontId="19" fillId="7" borderId="20" xfId="0" applyNumberFormat="1" applyFont="1" applyFill="1" applyBorder="1" applyAlignment="1" applyProtection="1">
      <alignment horizontal="center"/>
    </xf>
    <xf numFmtId="38" fontId="47" fillId="0" borderId="407" xfId="0" applyNumberFormat="1" applyFont="1" applyFill="1" applyBorder="1" applyAlignment="1" applyProtection="1">
      <alignment horizontal="right" vertical="center"/>
    </xf>
    <xf numFmtId="3" fontId="6" fillId="28" borderId="380" xfId="0" applyNumberFormat="1" applyFont="1" applyFill="1" applyBorder="1" applyAlignment="1" applyProtection="1">
      <alignment horizontal="right" vertical="center"/>
    </xf>
    <xf numFmtId="164" fontId="47" fillId="11" borderId="18" xfId="0" applyNumberFormat="1"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10" fontId="6"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10" fontId="6" fillId="0" borderId="0" xfId="5" applyNumberFormat="1" applyFont="1" applyFill="1" applyBorder="1" applyAlignment="1" applyProtection="1">
      <alignment horizontal="center" vertical="center"/>
      <protection locked="0"/>
    </xf>
    <xf numFmtId="40" fontId="6" fillId="0" borderId="0" xfId="0" applyNumberFormat="1" applyFont="1" applyFill="1" applyBorder="1" applyAlignment="1" applyProtection="1">
      <alignment horizontal="center" vertical="center"/>
    </xf>
    <xf numFmtId="40" fontId="6" fillId="0" borderId="0" xfId="0"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164"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protection locked="0"/>
    </xf>
    <xf numFmtId="165" fontId="6" fillId="28" borderId="276" xfId="5" applyNumberFormat="1" applyFont="1" applyFill="1" applyBorder="1" applyAlignment="1" applyProtection="1">
      <alignment horizontal="center" vertical="center"/>
      <protection locked="0"/>
    </xf>
    <xf numFmtId="164" fontId="6" fillId="28" borderId="276" xfId="0" applyFont="1" applyFill="1" applyBorder="1" applyAlignment="1" applyProtection="1">
      <alignment horizontal="center" vertical="center"/>
      <protection locked="0"/>
    </xf>
    <xf numFmtId="40" fontId="6" fillId="28" borderId="280" xfId="0" applyNumberFormat="1" applyFont="1" applyFill="1" applyBorder="1" applyAlignment="1" applyProtection="1">
      <alignment horizontal="center" vertical="center"/>
      <protection locked="0"/>
    </xf>
    <xf numFmtId="165" fontId="6" fillId="28" borderId="280" xfId="5" applyNumberFormat="1" applyFont="1" applyFill="1" applyBorder="1" applyAlignment="1" applyProtection="1">
      <alignment horizontal="center" vertical="center"/>
      <protection locked="0"/>
    </xf>
    <xf numFmtId="164" fontId="6" fillId="28" borderId="280" xfId="0" applyFont="1" applyFill="1" applyBorder="1" applyAlignment="1" applyProtection="1">
      <alignment horizontal="center" vertical="center"/>
      <protection locked="0"/>
    </xf>
    <xf numFmtId="164" fontId="12" fillId="32" borderId="52" xfId="0" applyFont="1" applyFill="1" applyBorder="1"/>
    <xf numFmtId="164" fontId="131" fillId="32" borderId="52" xfId="0" applyNumberFormat="1" applyFont="1" applyFill="1" applyBorder="1" applyAlignment="1" applyProtection="1">
      <alignment vertical="center"/>
    </xf>
    <xf numFmtId="164" fontId="131" fillId="32" borderId="53" xfId="0" applyNumberFormat="1" applyFont="1" applyFill="1" applyBorder="1" applyAlignment="1" applyProtection="1">
      <alignment vertical="center"/>
    </xf>
    <xf numFmtId="9" fontId="8" fillId="14" borderId="408" xfId="0" applyNumberFormat="1" applyFont="1" applyFill="1" applyBorder="1" applyAlignment="1" applyProtection="1">
      <alignment horizontal="right" vertical="center"/>
    </xf>
    <xf numFmtId="164" fontId="131"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horizontal="left" vertical="center"/>
    </xf>
    <xf numFmtId="164" fontId="19" fillId="32" borderId="411" xfId="0" applyNumberFormat="1" applyFont="1" applyFill="1" applyBorder="1" applyAlignment="1" applyProtection="1">
      <alignment horizontal="left" vertical="center"/>
    </xf>
    <xf numFmtId="0" fontId="6" fillId="34" borderId="278" xfId="0" applyNumberFormat="1" applyFont="1" applyFill="1" applyBorder="1" applyAlignment="1" applyProtection="1">
      <alignment horizontal="left" vertical="center" wrapText="1"/>
      <protection locked="0"/>
    </xf>
    <xf numFmtId="0" fontId="6" fillId="34" borderId="276" xfId="0" applyNumberFormat="1" applyFont="1" applyFill="1" applyBorder="1" applyAlignment="1" applyProtection="1">
      <alignment horizontal="left" vertical="center" wrapText="1"/>
      <protection locked="0"/>
    </xf>
    <xf numFmtId="170" fontId="123" fillId="31" borderId="413" xfId="2" applyNumberFormat="1" applyFont="1" applyFill="1" applyBorder="1" applyAlignment="1" applyProtection="1">
      <alignment vertical="center"/>
    </xf>
    <xf numFmtId="10" fontId="6" fillId="13" borderId="413" xfId="5" applyNumberFormat="1" applyFont="1" applyFill="1" applyBorder="1" applyAlignment="1" applyProtection="1">
      <alignment horizontal="center" vertical="center"/>
      <protection locked="0"/>
    </xf>
    <xf numFmtId="164" fontId="33" fillId="3" borderId="0" xfId="4" applyFont="1" applyFill="1" applyBorder="1" applyAlignment="1">
      <alignment vertical="center"/>
    </xf>
    <xf numFmtId="164" fontId="3" fillId="3" borderId="0" xfId="4" applyFill="1" applyAlignment="1">
      <alignment vertical="top"/>
    </xf>
    <xf numFmtId="173" fontId="47" fillId="0" borderId="385" xfId="5" applyNumberFormat="1" applyFont="1" applyFill="1" applyBorder="1" applyAlignment="1">
      <alignment horizontal="right" vertical="center"/>
    </xf>
    <xf numFmtId="173" fontId="47" fillId="0" borderId="36" xfId="5" applyNumberFormat="1" applyFont="1" applyFill="1" applyBorder="1" applyAlignment="1">
      <alignment horizontal="right" vertical="center"/>
    </xf>
    <xf numFmtId="173" fontId="47" fillId="0" borderId="397" xfId="5" applyNumberFormat="1" applyFont="1" applyFill="1" applyBorder="1" applyAlignment="1">
      <alignment horizontal="right" vertical="center"/>
    </xf>
    <xf numFmtId="164" fontId="6" fillId="0" borderId="313" xfId="0" applyFont="1" applyFill="1" applyBorder="1"/>
    <xf numFmtId="38" fontId="6" fillId="28" borderId="276" xfId="0" applyNumberFormat="1" applyFont="1" applyFill="1" applyBorder="1" applyAlignment="1" applyProtection="1">
      <alignment horizontal="center" vertical="center"/>
    </xf>
    <xf numFmtId="38" fontId="6" fillId="28" borderId="280" xfId="0" applyNumberFormat="1" applyFont="1" applyFill="1" applyBorder="1" applyAlignment="1" applyProtection="1">
      <alignment horizontal="center" vertical="center"/>
    </xf>
    <xf numFmtId="176" fontId="15" fillId="0" borderId="101" xfId="0" applyNumberFormat="1" applyFont="1" applyFill="1" applyBorder="1" applyAlignment="1" applyProtection="1">
      <alignment horizontal="left" vertical="center" wrapText="1"/>
    </xf>
    <xf numFmtId="40" fontId="6" fillId="34" borderId="276" xfId="0" applyNumberFormat="1" applyFont="1" applyFill="1" applyBorder="1" applyAlignment="1" applyProtection="1">
      <alignment horizontal="center" vertical="center"/>
    </xf>
    <xf numFmtId="164" fontId="88" fillId="0" borderId="0" xfId="0" applyFont="1" applyProtection="1"/>
    <xf numFmtId="164" fontId="75" fillId="0" borderId="0" xfId="0" applyFont="1" applyProtection="1"/>
    <xf numFmtId="1" fontId="9" fillId="14" borderId="0" xfId="0" applyNumberFormat="1" applyFont="1" applyFill="1" applyBorder="1" applyAlignment="1" applyProtection="1">
      <alignment horizontal="right"/>
    </xf>
    <xf numFmtId="164" fontId="123" fillId="31" borderId="55" xfId="3" applyNumberFormat="1" applyFont="1" applyFill="1" applyBorder="1" applyAlignment="1" applyProtection="1">
      <alignment horizontal="center" vertical="center"/>
    </xf>
    <xf numFmtId="164" fontId="3" fillId="0" borderId="313" xfId="0" applyFont="1" applyFill="1" applyBorder="1"/>
    <xf numFmtId="164" fontId="6" fillId="8" borderId="467" xfId="0" quotePrefix="1" applyFont="1" applyFill="1" applyBorder="1" applyAlignment="1">
      <alignment horizontal="center"/>
    </xf>
    <xf numFmtId="164" fontId="1" fillId="7"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Continuous"/>
    </xf>
    <xf numFmtId="164" fontId="19" fillId="7" borderId="449" xfId="0" applyNumberFormat="1" applyFont="1" applyFill="1" applyBorder="1" applyAlignment="1" applyProtection="1">
      <alignment horizontal="center"/>
    </xf>
    <xf numFmtId="164" fontId="45" fillId="7" borderId="449" xfId="0" applyNumberFormat="1" applyFont="1" applyFill="1" applyBorder="1" applyAlignment="1" applyProtection="1">
      <alignment horizontal="center"/>
    </xf>
    <xf numFmtId="164" fontId="19" fillId="8" borderId="449" xfId="0" applyNumberFormat="1" applyFont="1" applyFill="1" applyBorder="1" applyAlignment="1" applyProtection="1">
      <alignment horizontal="center"/>
    </xf>
    <xf numFmtId="164" fontId="19" fillId="7" borderId="452" xfId="0" applyNumberFormat="1" applyFont="1" applyFill="1" applyBorder="1" applyAlignment="1" applyProtection="1">
      <alignment horizontal="center" wrapText="1"/>
    </xf>
    <xf numFmtId="164" fontId="19" fillId="8" borderId="452" xfId="0" applyNumberFormat="1" applyFont="1" applyFill="1" applyBorder="1" applyAlignment="1" applyProtection="1">
      <alignment horizontal="center" wrapText="1"/>
    </xf>
    <xf numFmtId="38" fontId="1" fillId="12" borderId="468" xfId="0" applyNumberFormat="1" applyFont="1" applyFill="1" applyBorder="1" applyAlignment="1" applyProtection="1">
      <alignment horizontal="right" vertical="center"/>
    </xf>
    <xf numFmtId="173" fontId="1" fillId="5" borderId="469" xfId="0" applyNumberFormat="1" applyFont="1" applyFill="1" applyBorder="1" applyAlignment="1" applyProtection="1">
      <alignment horizontal="center" vertical="center"/>
    </xf>
    <xf numFmtId="38" fontId="1" fillId="12" borderId="469" xfId="0" applyNumberFormat="1" applyFont="1" applyFill="1" applyBorder="1" applyAlignment="1" applyProtection="1">
      <alignment horizontal="right" vertical="center"/>
    </xf>
    <xf numFmtId="38" fontId="1" fillId="12" borderId="139" xfId="0" applyNumberFormat="1" applyFont="1" applyFill="1" applyBorder="1" applyAlignment="1" applyProtection="1">
      <alignment horizontal="right" vertical="center"/>
    </xf>
    <xf numFmtId="4" fontId="1" fillId="12" borderId="139" xfId="0" applyNumberFormat="1" applyFont="1" applyFill="1" applyBorder="1" applyAlignment="1" applyProtection="1">
      <alignment horizontal="right" vertical="center"/>
    </xf>
    <xf numFmtId="38" fontId="1" fillId="12" borderId="203" xfId="0" applyNumberFormat="1" applyFont="1" applyFill="1" applyBorder="1" applyAlignment="1" applyProtection="1">
      <alignment horizontal="right" vertical="center"/>
    </xf>
    <xf numFmtId="4" fontId="1" fillId="12" borderId="203" xfId="0" applyNumberFormat="1" applyFont="1" applyFill="1" applyBorder="1" applyAlignment="1" applyProtection="1">
      <alignment horizontal="right" vertical="center"/>
    </xf>
    <xf numFmtId="164" fontId="50" fillId="11" borderId="471" xfId="0" applyNumberFormat="1" applyFont="1" applyFill="1" applyBorder="1" applyAlignment="1" applyProtection="1">
      <alignment horizontal="centerContinuous" vertical="center"/>
    </xf>
    <xf numFmtId="164" fontId="47" fillId="11" borderId="471" xfId="0" applyNumberFormat="1" applyFont="1" applyFill="1" applyBorder="1" applyAlignment="1" applyProtection="1">
      <alignment horizontal="centerContinuous" vertical="center"/>
    </xf>
    <xf numFmtId="164" fontId="47" fillId="11" borderId="474" xfId="0" applyNumberFormat="1" applyFont="1" applyFill="1" applyBorder="1" applyAlignment="1" applyProtection="1">
      <alignment horizontal="center" vertical="center"/>
    </xf>
    <xf numFmtId="164" fontId="47" fillId="11" borderId="472" xfId="0" applyNumberFormat="1" applyFont="1" applyFill="1" applyBorder="1" applyAlignment="1" applyProtection="1">
      <alignment vertical="center"/>
    </xf>
    <xf numFmtId="164" fontId="47" fillId="11" borderId="472" xfId="0" applyNumberFormat="1" applyFont="1" applyFill="1" applyBorder="1" applyAlignment="1" applyProtection="1">
      <alignment horizontal="center" vertical="center"/>
    </xf>
    <xf numFmtId="167" fontId="47" fillId="3" borderId="436" xfId="0" applyNumberFormat="1" applyFont="1" applyFill="1" applyBorder="1" applyAlignment="1" applyProtection="1">
      <alignment horizontal="right" vertical="center"/>
    </xf>
    <xf numFmtId="1" fontId="130" fillId="3" borderId="473" xfId="0" applyNumberFormat="1" applyFont="1" applyFill="1" applyBorder="1" applyAlignment="1" applyProtection="1">
      <alignment horizontal="right" vertical="center"/>
    </xf>
    <xf numFmtId="167" fontId="132" fillId="3" borderId="475" xfId="0" applyNumberFormat="1" applyFont="1" applyFill="1" applyBorder="1" applyAlignment="1" applyProtection="1">
      <alignment horizontal="right" vertical="center"/>
    </xf>
    <xf numFmtId="0" fontId="130" fillId="0" borderId="449" xfId="0" applyNumberFormat="1" applyFont="1" applyFill="1" applyBorder="1" applyAlignment="1" applyProtection="1">
      <alignment horizontal="right" vertical="center"/>
    </xf>
    <xf numFmtId="38" fontId="47" fillId="0" borderId="476" xfId="0" applyNumberFormat="1" applyFont="1" applyFill="1" applyBorder="1" applyAlignment="1" applyProtection="1">
      <alignment horizontal="right" vertical="center"/>
    </xf>
    <xf numFmtId="167" fontId="132" fillId="3" borderId="477" xfId="0" applyNumberFormat="1" applyFont="1" applyFill="1" applyBorder="1" applyAlignment="1" applyProtection="1">
      <alignment horizontal="right" vertical="center"/>
    </xf>
    <xf numFmtId="44" fontId="3" fillId="0" borderId="313" xfId="2" applyFont="1" applyFill="1" applyBorder="1"/>
    <xf numFmtId="167" fontId="47" fillId="3" borderId="478" xfId="0" applyNumberFormat="1" applyFont="1" applyFill="1" applyBorder="1" applyAlignment="1" applyProtection="1">
      <alignment horizontal="right" vertical="center"/>
    </xf>
    <xf numFmtId="1" fontId="130" fillId="3" borderId="449" xfId="0" applyNumberFormat="1" applyFont="1" applyFill="1" applyBorder="1" applyAlignment="1" applyProtection="1">
      <alignment horizontal="right" vertical="center"/>
    </xf>
    <xf numFmtId="167" fontId="47" fillId="3" borderId="479" xfId="0" applyNumberFormat="1" applyFont="1" applyFill="1" applyBorder="1" applyAlignment="1" applyProtection="1">
      <alignment horizontal="right" vertical="center"/>
    </xf>
    <xf numFmtId="167" fontId="130" fillId="3" borderId="44" xfId="0" applyNumberFormat="1" applyFont="1" applyFill="1" applyBorder="1" applyAlignment="1" applyProtection="1">
      <alignment horizontal="right" vertical="center"/>
    </xf>
    <xf numFmtId="167" fontId="47" fillId="3" borderId="473" xfId="0" applyNumberFormat="1" applyFont="1" applyFill="1" applyBorder="1" applyAlignment="1" applyProtection="1">
      <alignment horizontal="right" vertical="center"/>
    </xf>
    <xf numFmtId="38" fontId="6" fillId="28" borderId="480" xfId="0" applyNumberFormat="1" applyFont="1" applyFill="1" applyBorder="1" applyAlignment="1" applyProtection="1">
      <alignment horizontal="right" vertical="center"/>
    </xf>
    <xf numFmtId="10" fontId="6" fillId="28" borderId="40" xfId="0" applyNumberFormat="1" applyFont="1" applyFill="1" applyBorder="1" applyAlignment="1" applyProtection="1">
      <alignment horizontal="right" vertical="center"/>
    </xf>
    <xf numFmtId="3" fontId="6" fillId="28" borderId="40" xfId="0" applyNumberFormat="1" applyFont="1" applyFill="1" applyBorder="1" applyAlignment="1" applyProtection="1">
      <alignment horizontal="right" vertical="center"/>
    </xf>
    <xf numFmtId="164" fontId="6" fillId="14" borderId="30" xfId="0" applyFont="1" applyFill="1" applyBorder="1"/>
    <xf numFmtId="164" fontId="6" fillId="14" borderId="449" xfId="0" applyFont="1" applyFill="1" applyBorder="1"/>
    <xf numFmtId="164" fontId="6" fillId="14" borderId="456" xfId="0" applyFont="1" applyFill="1" applyBorder="1"/>
    <xf numFmtId="167" fontId="47" fillId="3" borderId="475" xfId="0" applyNumberFormat="1" applyFont="1" applyFill="1" applyBorder="1" applyAlignment="1" applyProtection="1">
      <alignment horizontal="right" vertical="center"/>
    </xf>
    <xf numFmtId="167" fontId="130" fillId="3" borderId="479" xfId="0" applyNumberFormat="1" applyFont="1" applyFill="1" applyBorder="1" applyAlignment="1" applyProtection="1">
      <alignment horizontal="right" vertical="center"/>
    </xf>
    <xf numFmtId="3" fontId="6" fillId="28" borderId="480" xfId="0" applyNumberFormat="1" applyFont="1" applyFill="1" applyBorder="1" applyAlignment="1" applyProtection="1">
      <alignment horizontal="right" vertical="center"/>
    </xf>
    <xf numFmtId="167" fontId="47" fillId="3" borderId="477" xfId="0" applyNumberFormat="1" applyFont="1" applyFill="1" applyBorder="1" applyAlignment="1" applyProtection="1">
      <alignment horizontal="right" vertical="center"/>
    </xf>
    <xf numFmtId="164" fontId="6" fillId="32" borderId="449" xfId="0" applyFont="1" applyFill="1" applyBorder="1"/>
    <xf numFmtId="164" fontId="6" fillId="32" borderId="456" xfId="0" applyFont="1" applyFill="1" applyBorder="1"/>
    <xf numFmtId="38" fontId="47" fillId="3" borderId="481" xfId="0" applyNumberFormat="1" applyFont="1" applyFill="1" applyBorder="1" applyAlignment="1" applyProtection="1">
      <alignment horizontal="right" vertical="center"/>
    </xf>
    <xf numFmtId="9" fontId="47" fillId="3" borderId="479" xfId="0" applyNumberFormat="1" applyFont="1" applyFill="1" applyBorder="1" applyAlignment="1" applyProtection="1">
      <alignment horizontal="right" vertical="center"/>
    </xf>
    <xf numFmtId="38" fontId="47" fillId="3" borderId="475" xfId="0" applyNumberFormat="1" applyFont="1" applyFill="1" applyBorder="1" applyAlignment="1" applyProtection="1">
      <alignment horizontal="right" vertical="center"/>
    </xf>
    <xf numFmtId="38" fontId="47" fillId="3" borderId="482" xfId="0" applyNumberFormat="1" applyFont="1" applyFill="1" applyBorder="1" applyAlignment="1" applyProtection="1">
      <alignment horizontal="right" vertical="center"/>
    </xf>
    <xf numFmtId="38" fontId="47" fillId="3" borderId="483" xfId="0" applyNumberFormat="1" applyFont="1" applyFill="1" applyBorder="1" applyAlignment="1" applyProtection="1">
      <alignment horizontal="right" vertical="center"/>
    </xf>
    <xf numFmtId="38" fontId="47" fillId="3" borderId="484" xfId="0" applyNumberFormat="1" applyFont="1" applyFill="1" applyBorder="1" applyAlignment="1" applyProtection="1">
      <alignment horizontal="right" vertical="center"/>
    </xf>
    <xf numFmtId="38" fontId="47" fillId="3" borderId="476" xfId="0" applyNumberFormat="1" applyFont="1" applyFill="1" applyBorder="1" applyAlignment="1" applyProtection="1">
      <alignment horizontal="right" vertical="center"/>
    </xf>
    <xf numFmtId="168" fontId="47" fillId="34" borderId="485" xfId="0" applyNumberFormat="1" applyFont="1" applyFill="1" applyBorder="1" applyAlignment="1" applyProtection="1">
      <alignment horizontal="right" vertical="center"/>
      <protection locked="0"/>
    </xf>
    <xf numFmtId="168" fontId="47" fillId="14" borderId="486" xfId="0" applyNumberFormat="1" applyFont="1" applyFill="1" applyBorder="1" applyAlignment="1" applyProtection="1">
      <alignment horizontal="right" vertical="center"/>
    </xf>
    <xf numFmtId="168" fontId="47" fillId="34" borderId="486" xfId="0" applyNumberFormat="1" applyFont="1" applyFill="1" applyBorder="1" applyAlignment="1" applyProtection="1">
      <alignment horizontal="right" vertical="center"/>
      <protection locked="0"/>
    </xf>
    <xf numFmtId="168" fontId="47" fillId="17" borderId="486" xfId="0" applyNumberFormat="1" applyFont="1" applyFill="1" applyBorder="1" applyAlignment="1" applyProtection="1">
      <alignment horizontal="right" vertical="center"/>
      <protection locked="0"/>
    </xf>
    <xf numFmtId="38" fontId="50" fillId="3" borderId="487" xfId="1" applyNumberFormat="1" applyFont="1" applyFill="1" applyBorder="1" applyAlignment="1" applyProtection="1">
      <alignment horizontal="right" vertical="center"/>
    </xf>
    <xf numFmtId="10" fontId="50" fillId="3" borderId="488" xfId="0" applyNumberFormat="1" applyFont="1" applyFill="1" applyBorder="1" applyAlignment="1" applyProtection="1">
      <alignment horizontal="right" vertical="center"/>
    </xf>
    <xf numFmtId="38" fontId="50" fillId="3" borderId="488" xfId="1" applyNumberFormat="1" applyFont="1" applyFill="1" applyBorder="1" applyAlignment="1" applyProtection="1">
      <alignment horizontal="right" vertical="center"/>
    </xf>
    <xf numFmtId="38" fontId="8" fillId="18" borderId="489" xfId="0" applyNumberFormat="1" applyFont="1" applyFill="1" applyBorder="1" applyAlignment="1" applyProtection="1">
      <alignment horizontal="right" vertical="center"/>
    </xf>
    <xf numFmtId="173" fontId="8" fillId="18" borderId="471" xfId="0" applyNumberFormat="1" applyFont="1" applyFill="1" applyBorder="1" applyAlignment="1" applyProtection="1">
      <alignment horizontal="right" vertical="center"/>
    </xf>
    <xf numFmtId="38" fontId="8" fillId="18" borderId="471" xfId="0" applyNumberFormat="1" applyFont="1" applyFill="1" applyBorder="1" applyAlignment="1" applyProtection="1">
      <alignment horizontal="right" vertical="center"/>
    </xf>
    <xf numFmtId="164" fontId="1" fillId="8" borderId="491" xfId="0" applyNumberFormat="1" applyFont="1" applyFill="1" applyBorder="1" applyAlignment="1" applyProtection="1">
      <alignment horizontal="left"/>
    </xf>
    <xf numFmtId="164" fontId="1" fillId="8" borderId="491" xfId="0" applyNumberFormat="1" applyFont="1" applyFill="1" applyBorder="1" applyAlignment="1" applyProtection="1">
      <alignment horizontal="center"/>
    </xf>
    <xf numFmtId="164" fontId="19" fillId="7" borderId="29" xfId="0" applyNumberFormat="1" applyFont="1" applyFill="1" applyBorder="1" applyAlignment="1" applyProtection="1">
      <alignment horizontal="center"/>
    </xf>
    <xf numFmtId="164" fontId="45" fillId="7" borderId="29" xfId="0" applyNumberFormat="1" applyFont="1" applyFill="1" applyBorder="1" applyAlignment="1" applyProtection="1">
      <alignment horizontal="center"/>
    </xf>
    <xf numFmtId="0" fontId="1" fillId="7" borderId="492" xfId="0" quotePrefix="1" applyNumberFormat="1" applyFont="1" applyFill="1" applyBorder="1" applyAlignment="1" applyProtection="1">
      <alignment horizontal="centerContinuous"/>
    </xf>
    <xf numFmtId="164" fontId="6" fillId="8" borderId="81" xfId="0" quotePrefix="1" applyFont="1" applyFill="1" applyBorder="1" applyAlignment="1">
      <alignment horizontal="center"/>
    </xf>
    <xf numFmtId="164" fontId="19" fillId="7" borderId="307" xfId="0" applyNumberFormat="1" applyFont="1" applyFill="1" applyBorder="1" applyAlignment="1" applyProtection="1">
      <alignment horizontal="center"/>
    </xf>
    <xf numFmtId="164" fontId="45" fillId="7" borderId="493" xfId="0" applyNumberFormat="1" applyFont="1" applyFill="1" applyBorder="1" applyAlignment="1" applyProtection="1">
      <alignment horizontal="center"/>
    </xf>
    <xf numFmtId="164" fontId="19" fillId="7" borderId="493" xfId="0" applyNumberFormat="1" applyFont="1" applyFill="1" applyBorder="1" applyAlignment="1" applyProtection="1">
      <alignment horizontal="center"/>
    </xf>
    <xf numFmtId="164" fontId="19" fillId="7" borderId="494" xfId="0" applyNumberFormat="1" applyFont="1" applyFill="1" applyBorder="1" applyAlignment="1" applyProtection="1">
      <alignment horizontal="center" wrapText="1"/>
    </xf>
    <xf numFmtId="164" fontId="19" fillId="7" borderId="495" xfId="0" applyNumberFormat="1" applyFont="1" applyFill="1" applyBorder="1" applyAlignment="1" applyProtection="1">
      <alignment horizontal="center" wrapText="1"/>
    </xf>
    <xf numFmtId="164" fontId="47" fillId="11" borderId="497" xfId="0" applyNumberFormat="1" applyFont="1" applyFill="1" applyBorder="1" applyAlignment="1" applyProtection="1">
      <alignment horizontal="center" vertical="center"/>
    </xf>
    <xf numFmtId="164" fontId="47" fillId="11" borderId="498" xfId="0" applyNumberFormat="1" applyFont="1" applyFill="1" applyBorder="1" applyAlignment="1" applyProtection="1">
      <alignment vertical="center"/>
    </xf>
    <xf numFmtId="164" fontId="47" fillId="11" borderId="498" xfId="0" applyNumberFormat="1" applyFont="1" applyFill="1" applyBorder="1" applyAlignment="1" applyProtection="1">
      <alignment horizontal="center" vertical="center"/>
    </xf>
    <xf numFmtId="167" fontId="47" fillId="3" borderId="499" xfId="0" applyNumberFormat="1" applyFont="1" applyFill="1" applyBorder="1" applyAlignment="1" applyProtection="1">
      <alignment horizontal="right" vertical="center"/>
    </xf>
    <xf numFmtId="167" fontId="47" fillId="3" borderId="500" xfId="0" applyNumberFormat="1" applyFont="1" applyFill="1" applyBorder="1" applyAlignment="1" applyProtection="1">
      <alignment horizontal="right" vertical="center"/>
    </xf>
    <xf numFmtId="0" fontId="130" fillId="28" borderId="29" xfId="0" applyNumberFormat="1" applyFont="1" applyFill="1" applyBorder="1" applyAlignment="1" applyProtection="1">
      <alignment horizontal="right" vertical="center"/>
    </xf>
    <xf numFmtId="38" fontId="47" fillId="0" borderId="501" xfId="0" applyNumberFormat="1" applyFont="1" applyFill="1" applyBorder="1" applyAlignment="1" applyProtection="1">
      <alignment horizontal="right" vertical="center"/>
    </xf>
    <xf numFmtId="1" fontId="130" fillId="3" borderId="491" xfId="0" applyNumberFormat="1" applyFont="1" applyFill="1" applyBorder="1" applyAlignment="1" applyProtection="1">
      <alignment horizontal="right" vertical="center"/>
    </xf>
    <xf numFmtId="167" fontId="47" fillId="3" borderId="502" xfId="0" applyNumberFormat="1" applyFont="1" applyFill="1" applyBorder="1" applyAlignment="1" applyProtection="1">
      <alignment horizontal="right" vertical="center"/>
    </xf>
    <xf numFmtId="1" fontId="130" fillId="3" borderId="29" xfId="0" applyNumberFormat="1" applyFont="1" applyFill="1" applyBorder="1" applyAlignment="1" applyProtection="1">
      <alignment horizontal="right" vertical="center"/>
    </xf>
    <xf numFmtId="167" fontId="130" fillId="28" borderId="44" xfId="0" applyNumberFormat="1" applyFont="1" applyFill="1" applyBorder="1" applyAlignment="1" applyProtection="1">
      <alignment horizontal="right" vertical="center"/>
    </xf>
    <xf numFmtId="164" fontId="6" fillId="14" borderId="29" xfId="0" applyFont="1" applyFill="1" applyBorder="1"/>
    <xf numFmtId="164" fontId="6" fillId="14" borderId="503" xfId="0" applyFont="1" applyFill="1" applyBorder="1"/>
    <xf numFmtId="167" fontId="130" fillId="28" borderId="504" xfId="0" applyNumberFormat="1" applyFont="1" applyFill="1" applyBorder="1" applyAlignment="1" applyProtection="1">
      <alignment horizontal="right" vertical="center"/>
    </xf>
    <xf numFmtId="164" fontId="6" fillId="14" borderId="28" xfId="0" applyFont="1" applyFill="1" applyBorder="1"/>
    <xf numFmtId="167" fontId="47" fillId="3" borderId="505" xfId="0" applyNumberFormat="1" applyFont="1" applyFill="1" applyBorder="1" applyAlignment="1" applyProtection="1">
      <alignment horizontal="right" vertical="center"/>
    </xf>
    <xf numFmtId="1" fontId="130" fillId="3" borderId="44" xfId="0" applyNumberFormat="1" applyFont="1" applyFill="1" applyBorder="1" applyAlignment="1" applyProtection="1">
      <alignment horizontal="right" vertical="center"/>
    </xf>
    <xf numFmtId="167" fontId="47" fillId="3" borderId="504" xfId="0" applyNumberFormat="1" applyFont="1" applyFill="1" applyBorder="1" applyAlignment="1" applyProtection="1">
      <alignment horizontal="right" vertical="center"/>
    </xf>
    <xf numFmtId="164" fontId="6" fillId="32" borderId="29" xfId="0" applyFont="1" applyFill="1" applyBorder="1"/>
    <xf numFmtId="38" fontId="47" fillId="3" borderId="506" xfId="0" applyNumberFormat="1" applyFont="1" applyFill="1" applyBorder="1" applyAlignment="1" applyProtection="1">
      <alignment horizontal="right" vertical="center"/>
    </xf>
    <xf numFmtId="9" fontId="47" fillId="3" borderId="504" xfId="0" applyNumberFormat="1" applyFont="1" applyFill="1" applyBorder="1" applyAlignment="1" applyProtection="1">
      <alignment horizontal="right" vertical="center"/>
    </xf>
    <xf numFmtId="38" fontId="47" fillId="3" borderId="500" xfId="0" applyNumberFormat="1" applyFont="1" applyFill="1" applyBorder="1" applyAlignment="1" applyProtection="1">
      <alignment horizontal="right" vertical="center"/>
    </xf>
    <xf numFmtId="38" fontId="47" fillId="3" borderId="507" xfId="0" applyNumberFormat="1" applyFont="1" applyFill="1" applyBorder="1" applyAlignment="1" applyProtection="1">
      <alignment horizontal="right" vertical="center"/>
    </xf>
    <xf numFmtId="38" fontId="47" fillId="3" borderId="501" xfId="0" applyNumberFormat="1" applyFont="1" applyFill="1" applyBorder="1" applyAlignment="1" applyProtection="1">
      <alignment horizontal="right" vertical="center"/>
    </xf>
    <xf numFmtId="38" fontId="8" fillId="18" borderId="508" xfId="0" applyNumberFormat="1" applyFont="1" applyFill="1" applyBorder="1" applyAlignment="1" applyProtection="1">
      <alignment horizontal="right" vertical="center"/>
    </xf>
    <xf numFmtId="173" fontId="8" fillId="18" borderId="509" xfId="0" applyNumberFormat="1" applyFont="1" applyFill="1" applyBorder="1" applyAlignment="1" applyProtection="1">
      <alignment horizontal="right" vertical="center"/>
    </xf>
    <xf numFmtId="38" fontId="8" fillId="18" borderId="509" xfId="0" applyNumberFormat="1" applyFont="1" applyFill="1" applyBorder="1" applyAlignment="1" applyProtection="1">
      <alignment horizontal="right" vertical="center"/>
    </xf>
    <xf numFmtId="10" fontId="4" fillId="28" borderId="29" xfId="0" applyNumberFormat="1" applyFont="1" applyFill="1" applyBorder="1" applyAlignment="1" applyProtection="1">
      <alignment horizontal="right" vertical="center"/>
    </xf>
    <xf numFmtId="167" fontId="47" fillId="28" borderId="29" xfId="0" applyNumberFormat="1" applyFont="1" applyFill="1" applyBorder="1" applyAlignment="1" applyProtection="1">
      <alignment horizontal="right" vertical="center"/>
    </xf>
    <xf numFmtId="10" fontId="47" fillId="28" borderId="29" xfId="0" applyNumberFormat="1" applyFont="1" applyFill="1" applyBorder="1" applyAlignment="1" applyProtection="1">
      <alignment horizontal="right" vertical="center"/>
    </xf>
    <xf numFmtId="3" fontId="6" fillId="28" borderId="510" xfId="0" applyNumberFormat="1" applyFont="1" applyFill="1" applyBorder="1" applyAlignment="1" applyProtection="1">
      <alignment horizontal="right" vertical="center"/>
    </xf>
    <xf numFmtId="38" fontId="47" fillId="3" borderId="499" xfId="0" applyNumberFormat="1" applyFont="1" applyFill="1" applyBorder="1" applyAlignment="1" applyProtection="1">
      <alignment horizontal="right" vertical="center"/>
    </xf>
    <xf numFmtId="9" fontId="47" fillId="3" borderId="500" xfId="0" applyNumberFormat="1" applyFont="1" applyFill="1" applyBorder="1" applyAlignment="1" applyProtection="1">
      <alignment horizontal="right" vertical="center"/>
    </xf>
    <xf numFmtId="38" fontId="47" fillId="3" borderId="511" xfId="0" applyNumberFormat="1" applyFont="1" applyFill="1" applyBorder="1" applyAlignment="1" applyProtection="1">
      <alignment horizontal="right" vertical="center"/>
    </xf>
    <xf numFmtId="38" fontId="47" fillId="3" borderId="512" xfId="0" applyNumberFormat="1" applyFont="1" applyFill="1" applyBorder="1" applyAlignment="1" applyProtection="1">
      <alignment horizontal="right" vertical="center"/>
    </xf>
    <xf numFmtId="9" fontId="47" fillId="14" borderId="486" xfId="0" applyNumberFormat="1" applyFont="1" applyFill="1" applyBorder="1" applyAlignment="1" applyProtection="1">
      <alignment horizontal="right" vertical="center"/>
    </xf>
    <xf numFmtId="174" fontId="50" fillId="3" borderId="488" xfId="0" applyNumberFormat="1" applyFont="1" applyFill="1" applyBorder="1" applyAlignment="1" applyProtection="1">
      <alignment horizontal="right" vertical="center"/>
    </xf>
    <xf numFmtId="38" fontId="8" fillId="18" borderId="470" xfId="0" applyNumberFormat="1" applyFont="1" applyFill="1" applyBorder="1" applyAlignment="1" applyProtection="1">
      <alignment horizontal="right" vertical="center"/>
    </xf>
    <xf numFmtId="38" fontId="21" fillId="28" borderId="44" xfId="0" applyNumberFormat="1" applyFont="1" applyFill="1" applyBorder="1" applyAlignment="1" applyProtection="1">
      <alignment horizontal="right" vertical="center"/>
    </xf>
    <xf numFmtId="38" fontId="19" fillId="28" borderId="44" xfId="0" applyNumberFormat="1" applyFont="1" applyFill="1" applyBorder="1" applyAlignment="1" applyProtection="1">
      <alignment horizontal="right" vertical="center"/>
    </xf>
    <xf numFmtId="38" fontId="19" fillId="28" borderId="452" xfId="0" applyNumberFormat="1" applyFont="1" applyFill="1" applyBorder="1" applyAlignment="1" applyProtection="1">
      <alignment horizontal="right" vertical="center"/>
    </xf>
    <xf numFmtId="164" fontId="6" fillId="8" borderId="513" xfId="0" quotePrefix="1" applyFont="1" applyFill="1" applyBorder="1" applyAlignment="1">
      <alignment horizontal="center"/>
    </xf>
    <xf numFmtId="164" fontId="6" fillId="8" borderId="514" xfId="0" quotePrefix="1" applyFont="1" applyFill="1" applyBorder="1" applyAlignment="1">
      <alignment horizontal="center"/>
    </xf>
    <xf numFmtId="10" fontId="4"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right" vertical="center"/>
    </xf>
    <xf numFmtId="164" fontId="3" fillId="0" borderId="27" xfId="0" applyFont="1" applyFill="1" applyBorder="1"/>
    <xf numFmtId="10" fontId="47"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center" vertical="center" wrapText="1"/>
    </xf>
    <xf numFmtId="10" fontId="47" fillId="28" borderId="145" xfId="0" applyNumberFormat="1" applyFont="1" applyFill="1" applyBorder="1" applyAlignment="1" applyProtection="1">
      <alignment horizontal="center" vertical="center" wrapText="1"/>
    </xf>
    <xf numFmtId="164" fontId="3" fillId="0" borderId="20" xfId="0" applyFont="1" applyFill="1" applyBorder="1"/>
    <xf numFmtId="164" fontId="47" fillId="11" borderId="515" xfId="0" applyNumberFormat="1" applyFont="1" applyFill="1" applyBorder="1" applyAlignment="1" applyProtection="1">
      <alignment horizontal="center" vertical="center"/>
    </xf>
    <xf numFmtId="167" fontId="47" fillId="3" borderId="44" xfId="0" applyNumberFormat="1" applyFont="1" applyFill="1" applyBorder="1" applyAlignment="1" applyProtection="1">
      <alignment horizontal="right" vertical="center"/>
    </xf>
    <xf numFmtId="167" fontId="47" fillId="3" borderId="491" xfId="0" applyNumberFormat="1" applyFont="1" applyFill="1" applyBorder="1" applyAlignment="1" applyProtection="1">
      <alignment horizontal="right" vertical="center"/>
    </xf>
    <xf numFmtId="38" fontId="21" fillId="28" borderId="29" xfId="0" applyNumberFormat="1" applyFont="1" applyFill="1" applyBorder="1" applyAlignment="1" applyProtection="1">
      <alignment horizontal="right" vertical="center"/>
    </xf>
    <xf numFmtId="38" fontId="19" fillId="28" borderId="29" xfId="0" applyNumberFormat="1" applyFont="1" applyFill="1" applyBorder="1" applyAlignment="1" applyProtection="1">
      <alignment horizontal="right" vertical="center"/>
    </xf>
    <xf numFmtId="38" fontId="50" fillId="14" borderId="498" xfId="0" applyNumberFormat="1" applyFont="1" applyFill="1" applyBorder="1" applyAlignment="1" applyProtection="1">
      <alignment horizontal="right"/>
    </xf>
    <xf numFmtId="38" fontId="50" fillId="14" borderId="449" xfId="0" applyNumberFormat="1" applyFont="1" applyFill="1" applyBorder="1" applyAlignment="1" applyProtection="1">
      <alignment horizontal="right"/>
    </xf>
    <xf numFmtId="164" fontId="47" fillId="14" borderId="449" xfId="0" applyFont="1" applyFill="1" applyBorder="1"/>
    <xf numFmtId="164" fontId="50" fillId="14" borderId="449" xfId="0" applyFont="1" applyFill="1" applyBorder="1" applyAlignment="1">
      <alignment horizontal="center"/>
    </xf>
    <xf numFmtId="164" fontId="50" fillId="14" borderId="449" xfId="0" applyFont="1" applyFill="1" applyBorder="1" applyAlignment="1"/>
    <xf numFmtId="165" fontId="47" fillId="14" borderId="449" xfId="0" applyNumberFormat="1" applyFont="1" applyFill="1" applyBorder="1" applyAlignment="1"/>
    <xf numFmtId="3" fontId="4" fillId="14" borderId="449" xfId="0" applyNumberFormat="1" applyFont="1" applyFill="1" applyBorder="1" applyAlignment="1">
      <alignment horizontal="center"/>
    </xf>
    <xf numFmtId="165" fontId="47" fillId="14" borderId="449" xfId="0" applyNumberFormat="1" applyFont="1" applyFill="1" applyBorder="1" applyAlignment="1">
      <alignment horizontal="center"/>
    </xf>
    <xf numFmtId="164" fontId="4" fillId="14" borderId="449" xfId="0" applyFont="1" applyFill="1" applyBorder="1"/>
    <xf numFmtId="164" fontId="47" fillId="14" borderId="452" xfId="0" applyFont="1" applyFill="1" applyBorder="1"/>
    <xf numFmtId="164" fontId="4" fillId="14" borderId="452" xfId="0" applyFont="1" applyFill="1" applyBorder="1"/>
    <xf numFmtId="164" fontId="97" fillId="31" borderId="55" xfId="3" applyNumberFormat="1" applyFont="1" applyFill="1" applyBorder="1" applyAlignment="1" applyProtection="1">
      <alignment horizontal="center" vertical="center"/>
    </xf>
    <xf numFmtId="10" fontId="6" fillId="13" borderId="636" xfId="0" applyNumberFormat="1" applyFont="1" applyFill="1" applyBorder="1" applyAlignment="1" applyProtection="1">
      <alignment vertical="center"/>
      <protection locked="0"/>
    </xf>
    <xf numFmtId="38" fontId="6" fillId="13" borderId="636" xfId="0" applyNumberFormat="1" applyFont="1" applyFill="1" applyBorder="1" applyAlignment="1" applyProtection="1">
      <alignment vertical="center"/>
      <protection locked="0"/>
    </xf>
    <xf numFmtId="9" fontId="34" fillId="5" borderId="767" xfId="4" applyNumberFormat="1" applyFont="1" applyFill="1" applyBorder="1" applyAlignment="1" applyProtection="1">
      <alignment horizontal="center" vertical="center"/>
    </xf>
    <xf numFmtId="0" fontId="8" fillId="14" borderId="0" xfId="0" applyNumberFormat="1" applyFont="1" applyFill="1" applyBorder="1" applyAlignment="1" applyProtection="1">
      <alignment horizontal="left"/>
    </xf>
    <xf numFmtId="164" fontId="73" fillId="3" borderId="0" xfId="3" applyNumberFormat="1" applyFont="1" applyFill="1" applyBorder="1" applyAlignment="1" applyProtection="1">
      <alignment horizontal="center" vertical="center"/>
    </xf>
    <xf numFmtId="38" fontId="62" fillId="18" borderId="40" xfId="0" applyNumberFormat="1" applyFont="1" applyFill="1" applyBorder="1" applyAlignment="1" applyProtection="1">
      <alignment horizontal="center" vertical="center"/>
    </xf>
    <xf numFmtId="164" fontId="21" fillId="3" borderId="526" xfId="0" applyFont="1" applyFill="1" applyBorder="1" applyAlignment="1" applyProtection="1">
      <alignment horizontal="right" vertical="center"/>
    </xf>
    <xf numFmtId="38" fontId="3" fillId="0" borderId="526" xfId="0" applyNumberFormat="1" applyFont="1" applyBorder="1" applyProtection="1"/>
    <xf numFmtId="38" fontId="28" fillId="19" borderId="40" xfId="0" applyNumberFormat="1" applyFont="1" applyFill="1" applyBorder="1" applyAlignment="1" applyProtection="1">
      <alignment horizontal="center" vertical="center" wrapText="1"/>
    </xf>
    <xf numFmtId="169" fontId="1" fillId="3" borderId="0" xfId="4" applyNumberFormat="1" applyFont="1" applyFill="1" applyBorder="1" applyAlignment="1" applyProtection="1">
      <alignment vertical="center"/>
    </xf>
    <xf numFmtId="164" fontId="51" fillId="0" borderId="0" xfId="0" applyFont="1" applyFill="1" applyBorder="1" applyAlignment="1" applyProtection="1">
      <alignment horizontal="right" vertical="center" wrapText="1"/>
    </xf>
    <xf numFmtId="164" fontId="6" fillId="0" borderId="101" xfId="0" applyFont="1" applyBorder="1" applyAlignment="1" applyProtection="1">
      <alignment horizontal="center" wrapText="1"/>
    </xf>
    <xf numFmtId="164" fontId="3" fillId="3" borderId="47" xfId="0" applyFont="1" applyFill="1" applyBorder="1" applyAlignment="1" applyProtection="1">
      <alignment horizontal="center"/>
    </xf>
    <xf numFmtId="164" fontId="3" fillId="3" borderId="0" xfId="0" applyFont="1" applyFill="1" applyBorder="1" applyAlignment="1" applyProtection="1">
      <alignment horizontal="center"/>
    </xf>
    <xf numFmtId="3" fontId="52" fillId="0" borderId="0" xfId="0" applyNumberFormat="1" applyFont="1" applyBorder="1" applyAlignment="1" applyProtection="1">
      <alignment vertical="center"/>
    </xf>
    <xf numFmtId="164" fontId="15" fillId="0" borderId="0" xfId="0" applyFont="1" applyAlignment="1" applyProtection="1">
      <alignment horizontal="left" indent="4"/>
    </xf>
    <xf numFmtId="169" fontId="15" fillId="0" borderId="0" xfId="0" applyNumberFormat="1" applyFont="1" applyAlignment="1" applyProtection="1">
      <alignment vertical="center"/>
    </xf>
    <xf numFmtId="169" fontId="6" fillId="0" borderId="0" xfId="0" applyNumberFormat="1" applyFont="1" applyAlignment="1" applyProtection="1">
      <alignment vertical="center"/>
    </xf>
    <xf numFmtId="164" fontId="6" fillId="0" borderId="0" xfId="0" applyFont="1" applyAlignment="1" applyProtection="1">
      <alignment vertical="center"/>
    </xf>
    <xf numFmtId="164" fontId="0" fillId="0" borderId="0" xfId="0" applyProtection="1"/>
    <xf numFmtId="164" fontId="6" fillId="0" borderId="0" xfId="0" applyFont="1" applyProtection="1"/>
    <xf numFmtId="169" fontId="6" fillId="0" borderId="0" xfId="0" applyNumberFormat="1" applyFont="1" applyProtection="1"/>
    <xf numFmtId="164" fontId="68" fillId="3" borderId="775" xfId="0" applyFont="1" applyFill="1" applyBorder="1" applyAlignment="1" applyProtection="1">
      <alignment vertical="center"/>
    </xf>
    <xf numFmtId="164" fontId="8" fillId="3" borderId="0" xfId="0" applyFont="1" applyFill="1" applyBorder="1" applyAlignment="1" applyProtection="1">
      <alignment vertical="center"/>
    </xf>
    <xf numFmtId="38" fontId="8" fillId="3" borderId="0" xfId="0" applyNumberFormat="1" applyFont="1" applyFill="1" applyBorder="1" applyAlignment="1" applyProtection="1">
      <alignment horizontal="left" vertical="center"/>
    </xf>
    <xf numFmtId="164" fontId="2" fillId="3" borderId="0" xfId="0" applyFont="1" applyFill="1" applyBorder="1" applyProtection="1"/>
    <xf numFmtId="38" fontId="2" fillId="3" borderId="0" xfId="0" applyNumberFormat="1" applyFont="1" applyFill="1" applyBorder="1" applyProtection="1"/>
    <xf numFmtId="38" fontId="72" fillId="3" borderId="44" xfId="0" applyNumberFormat="1" applyFont="1" applyFill="1" applyBorder="1" applyAlignment="1" applyProtection="1">
      <alignment horizontal="center" vertical="center"/>
    </xf>
    <xf numFmtId="164" fontId="8" fillId="0" borderId="0" xfId="0" applyFont="1" applyBorder="1" applyProtection="1"/>
    <xf numFmtId="164" fontId="8" fillId="28" borderId="0" xfId="0" applyFont="1" applyFill="1" applyBorder="1" applyProtection="1"/>
    <xf numFmtId="38" fontId="34" fillId="21" borderId="459" xfId="0" applyNumberFormat="1" applyFont="1" applyFill="1" applyBorder="1" applyAlignment="1" applyProtection="1">
      <alignment horizontal="center" vertical="center"/>
    </xf>
    <xf numFmtId="169" fontId="19" fillId="3" borderId="20" xfId="4" applyNumberFormat="1" applyFont="1" applyFill="1" applyBorder="1" applyAlignment="1" applyProtection="1">
      <alignment vertical="center"/>
    </xf>
    <xf numFmtId="169" fontId="19" fillId="3" borderId="0" xfId="4" applyNumberFormat="1" applyFont="1" applyFill="1" applyBorder="1" applyAlignment="1" applyProtection="1">
      <alignment vertical="center"/>
    </xf>
    <xf numFmtId="164" fontId="2" fillId="0" borderId="0" xfId="0" applyFont="1" applyFill="1" applyProtection="1"/>
    <xf numFmtId="164" fontId="6" fillId="0" borderId="101" xfId="0" applyFont="1" applyFill="1" applyBorder="1" applyAlignment="1" applyProtection="1">
      <alignment horizontal="center" vertical="center" wrapText="1"/>
    </xf>
    <xf numFmtId="164" fontId="6" fillId="3" borderId="101" xfId="0" applyFont="1" applyFill="1" applyBorder="1" applyAlignment="1" applyProtection="1">
      <alignment horizontal="center" vertical="center"/>
    </xf>
    <xf numFmtId="164" fontId="6" fillId="3" borderId="47" xfId="0" applyFont="1" applyFill="1" applyBorder="1" applyAlignment="1" applyProtection="1">
      <alignment horizontal="center" vertical="center"/>
    </xf>
    <xf numFmtId="164" fontId="6" fillId="3" borderId="0" xfId="0" applyFont="1" applyFill="1" applyBorder="1" applyAlignment="1" applyProtection="1">
      <alignment horizontal="center" vertical="center"/>
    </xf>
    <xf numFmtId="164" fontId="8" fillId="0" borderId="0" xfId="0" applyFont="1" applyProtection="1"/>
    <xf numFmtId="164" fontId="55" fillId="0" borderId="0" xfId="0" applyFont="1" applyFill="1" applyBorder="1" applyAlignment="1" applyProtection="1">
      <alignment horizontal="center" vertical="center" wrapText="1"/>
    </xf>
    <xf numFmtId="169" fontId="19" fillId="0" borderId="0" xfId="0" applyNumberFormat="1" applyFont="1" applyAlignment="1" applyProtection="1">
      <alignment vertical="center"/>
    </xf>
    <xf numFmtId="169" fontId="8" fillId="0" borderId="0" xfId="0" applyNumberFormat="1" applyFont="1" applyAlignment="1" applyProtection="1">
      <alignment vertical="center"/>
    </xf>
    <xf numFmtId="164" fontId="8" fillId="0" borderId="0" xfId="0" applyFont="1" applyAlignment="1" applyProtection="1">
      <alignment vertical="center"/>
    </xf>
    <xf numFmtId="169" fontId="8" fillId="0" borderId="0" xfId="0" applyNumberFormat="1" applyFont="1" applyProtection="1"/>
    <xf numFmtId="164" fontId="23" fillId="3" borderId="781" xfId="0" applyFont="1" applyFill="1" applyBorder="1" applyAlignment="1" applyProtection="1">
      <alignment horizontal="left"/>
    </xf>
    <xf numFmtId="164" fontId="3" fillId="3" borderId="0" xfId="0" applyFont="1" applyFill="1" applyBorder="1" applyAlignment="1" applyProtection="1">
      <alignment vertical="center"/>
    </xf>
    <xf numFmtId="164" fontId="77" fillId="3" borderId="457" xfId="0" applyFont="1" applyFill="1" applyBorder="1" applyAlignment="1" applyProtection="1">
      <alignment horizontal="center" vertical="center"/>
    </xf>
    <xf numFmtId="164" fontId="3" fillId="0" borderId="0" xfId="0" applyFont="1" applyBorder="1" applyProtection="1"/>
    <xf numFmtId="38" fontId="3" fillId="3" borderId="0" xfId="0" applyNumberFormat="1" applyFont="1" applyFill="1" applyBorder="1" applyAlignment="1" applyProtection="1">
      <alignment horizontal="right" vertical="center"/>
    </xf>
    <xf numFmtId="164" fontId="3" fillId="3" borderId="0" xfId="0" applyFont="1" applyFill="1" applyBorder="1" applyAlignment="1" applyProtection="1">
      <alignment horizontal="right" vertical="center"/>
    </xf>
    <xf numFmtId="38" fontId="8" fillId="3" borderId="457" xfId="0" applyNumberFormat="1" applyFont="1" applyFill="1" applyBorder="1" applyAlignment="1" applyProtection="1">
      <alignment vertical="center"/>
    </xf>
    <xf numFmtId="38" fontId="8" fillId="3" borderId="457" xfId="0" applyNumberFormat="1" applyFont="1" applyFill="1" applyBorder="1" applyAlignment="1" applyProtection="1">
      <alignment horizontal="center" vertical="center"/>
    </xf>
    <xf numFmtId="164" fontId="52" fillId="0" borderId="0" xfId="0" applyFont="1" applyAlignment="1" applyProtection="1">
      <alignment vertical="center"/>
    </xf>
    <xf numFmtId="164" fontId="2" fillId="3" borderId="562" xfId="0" applyNumberFormat="1" applyFont="1" applyFill="1" applyBorder="1" applyAlignment="1" applyProtection="1">
      <alignment horizontal="left" vertical="center"/>
    </xf>
    <xf numFmtId="164" fontId="3" fillId="3" borderId="645" xfId="0" applyFont="1" applyFill="1" applyBorder="1" applyAlignment="1" applyProtection="1">
      <alignment vertical="center"/>
    </xf>
    <xf numFmtId="164" fontId="9" fillId="8" borderId="652" xfId="0" applyNumberFormat="1" applyFont="1" applyFill="1" applyBorder="1" applyAlignment="1" applyProtection="1">
      <alignment vertical="center" wrapText="1"/>
    </xf>
    <xf numFmtId="38" fontId="9" fillId="8" borderId="653" xfId="0" applyNumberFormat="1" applyFont="1" applyFill="1" applyBorder="1" applyAlignment="1" applyProtection="1">
      <alignment vertical="center" wrapText="1"/>
    </xf>
    <xf numFmtId="164" fontId="52" fillId="0" borderId="0" xfId="0" applyFont="1" applyFill="1" applyBorder="1" applyAlignment="1" applyProtection="1">
      <alignment vertical="center"/>
    </xf>
    <xf numFmtId="169" fontId="15" fillId="0" borderId="0" xfId="0" applyNumberFormat="1" applyFont="1" applyBorder="1" applyAlignment="1" applyProtection="1">
      <alignment vertical="center"/>
    </xf>
    <xf numFmtId="169" fontId="6" fillId="0" borderId="0" xfId="0" applyNumberFormat="1" applyFont="1" applyBorder="1" applyAlignment="1" applyProtection="1">
      <alignment vertical="center"/>
    </xf>
    <xf numFmtId="164" fontId="6" fillId="0" borderId="0" xfId="0" applyFont="1" applyBorder="1" applyAlignment="1" applyProtection="1">
      <alignment vertical="center"/>
    </xf>
    <xf numFmtId="164" fontId="0" fillId="0" borderId="0" xfId="0" applyBorder="1" applyProtection="1"/>
    <xf numFmtId="169" fontId="6" fillId="0" borderId="0" xfId="0" applyNumberFormat="1" applyFont="1" applyBorder="1" applyProtection="1"/>
    <xf numFmtId="164" fontId="2" fillId="3" borderId="564" xfId="0" applyNumberFormat="1" applyFont="1" applyFill="1" applyBorder="1" applyAlignment="1" applyProtection="1">
      <alignment horizontal="left" vertical="center"/>
    </xf>
    <xf numFmtId="164" fontId="13" fillId="3" borderId="54" xfId="0" applyFont="1" applyFill="1" applyBorder="1" applyAlignment="1" applyProtection="1">
      <alignment vertical="center"/>
    </xf>
    <xf numFmtId="169" fontId="52" fillId="0" borderId="0" xfId="0" applyNumberFormat="1" applyFont="1" applyBorder="1" applyAlignment="1" applyProtection="1">
      <alignment vertical="center"/>
    </xf>
    <xf numFmtId="38" fontId="16" fillId="8" borderId="449" xfId="0" quotePrefix="1" applyNumberFormat="1" applyFont="1" applyFill="1" applyBorder="1" applyAlignment="1" applyProtection="1">
      <alignment horizontal="center" vertical="center"/>
    </xf>
    <xf numFmtId="164" fontId="15" fillId="8" borderId="518" xfId="0" quotePrefix="1" applyNumberFormat="1" applyFont="1" applyFill="1" applyBorder="1" applyAlignment="1" applyProtection="1">
      <alignment horizontal="centerContinuous" vertical="center"/>
    </xf>
    <xf numFmtId="38" fontId="15" fillId="8" borderId="110" xfId="0" quotePrefix="1" applyNumberFormat="1" applyFont="1" applyFill="1" applyBorder="1" applyAlignment="1" applyProtection="1">
      <alignment horizontal="center" vertical="center"/>
    </xf>
    <xf numFmtId="164" fontId="15" fillId="7" borderId="518" xfId="0" quotePrefix="1" applyNumberFormat="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Continuous" vertical="center"/>
    </xf>
    <xf numFmtId="164" fontId="15" fillId="7" borderId="516" xfId="0" quotePrefix="1" applyNumberFormat="1" applyFont="1" applyFill="1" applyBorder="1" applyAlignment="1" applyProtection="1">
      <alignment horizontal="center" vertical="center"/>
    </xf>
    <xf numFmtId="38" fontId="15" fillId="8" borderId="81" xfId="0" quotePrefix="1" applyNumberFormat="1" applyFont="1" applyFill="1" applyBorder="1" applyAlignment="1" applyProtection="1">
      <alignment horizontal="center" vertical="center"/>
    </xf>
    <xf numFmtId="0" fontId="15" fillId="7" borderId="519" xfId="0" quotePrefix="1" applyNumberFormat="1" applyFont="1" applyFill="1" applyBorder="1" applyAlignment="1" applyProtection="1">
      <alignment horizontal="centerContinuous" vertical="center"/>
    </xf>
    <xf numFmtId="38" fontId="6" fillId="8" borderId="81" xfId="0" quotePrefix="1" applyNumberFormat="1" applyFont="1" applyFill="1" applyBorder="1" applyAlignment="1" applyProtection="1">
      <alignment horizontal="center" vertical="center"/>
    </xf>
    <xf numFmtId="164" fontId="6" fillId="8" borderId="520" xfId="0" quotePrefix="1" applyFont="1" applyFill="1" applyBorder="1" applyAlignment="1" applyProtection="1">
      <alignment horizontal="center" vertical="center"/>
    </xf>
    <xf numFmtId="38" fontId="15" fillId="7" borderId="520" xfId="0" quotePrefix="1" applyNumberFormat="1" applyFont="1" applyFill="1" applyBorder="1" applyAlignment="1" applyProtection="1">
      <alignment horizontal="center" vertical="center"/>
    </xf>
    <xf numFmtId="164" fontId="15" fillId="8" borderId="449" xfId="0" quotePrefix="1" applyNumberFormat="1" applyFont="1" applyFill="1" applyBorder="1" applyAlignment="1" applyProtection="1">
      <alignment horizontal="center" vertical="center"/>
    </xf>
    <xf numFmtId="38" fontId="15" fillId="8" borderId="449" xfId="0" quotePrefix="1" applyNumberFormat="1" applyFont="1" applyFill="1" applyBorder="1" applyAlignment="1" applyProtection="1">
      <alignment horizontal="centerContinuous" vertical="center"/>
    </xf>
    <xf numFmtId="164" fontId="15" fillId="8" borderId="449" xfId="0" quotePrefix="1" applyNumberFormat="1" applyFont="1" applyFill="1" applyBorder="1" applyAlignment="1" applyProtection="1">
      <alignment horizontal="centerContinuous" vertical="center"/>
    </xf>
    <xf numFmtId="164" fontId="55" fillId="0" borderId="0" xfId="0" applyFont="1" applyFill="1" applyBorder="1" applyAlignment="1" applyProtection="1">
      <alignment vertical="center"/>
    </xf>
    <xf numFmtId="169" fontId="52"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64" fontId="6" fillId="0" borderId="0" xfId="0" applyFont="1" applyFill="1" applyBorder="1" applyAlignment="1" applyProtection="1">
      <alignment vertical="center"/>
    </xf>
    <xf numFmtId="164" fontId="6" fillId="0" borderId="0" xfId="0" applyFont="1" applyFill="1" applyBorder="1" applyProtection="1"/>
    <xf numFmtId="169" fontId="6" fillId="0" borderId="0" xfId="0" applyNumberFormat="1" applyFont="1" applyFill="1" applyBorder="1" applyProtection="1"/>
    <xf numFmtId="164" fontId="19" fillId="8" borderId="523" xfId="0" applyNumberFormat="1" applyFont="1" applyFill="1" applyBorder="1" applyAlignment="1" applyProtection="1">
      <alignment vertical="center"/>
    </xf>
    <xf numFmtId="164" fontId="19" fillId="7" borderId="523" xfId="0" applyNumberFormat="1" applyFont="1" applyFill="1" applyBorder="1" applyAlignment="1" applyProtection="1">
      <alignment horizontal="center" vertical="center"/>
    </xf>
    <xf numFmtId="164" fontId="19" fillId="7" borderId="0" xfId="0" applyNumberFormat="1" applyFont="1" applyFill="1" applyBorder="1" applyAlignment="1" applyProtection="1">
      <alignment horizontal="center" vertical="center"/>
    </xf>
    <xf numFmtId="38" fontId="19" fillId="7" borderId="307" xfId="0" applyNumberFormat="1" applyFont="1" applyFill="1" applyBorder="1" applyAlignment="1" applyProtection="1">
      <alignment vertical="center" wrapText="1"/>
    </xf>
    <xf numFmtId="164" fontId="19" fillId="7" borderId="449" xfId="0" applyNumberFormat="1" applyFont="1" applyFill="1" applyBorder="1" applyAlignment="1" applyProtection="1">
      <alignment horizontal="centerContinuous" vertical="center"/>
    </xf>
    <xf numFmtId="164" fontId="19" fillId="8" borderId="449" xfId="0" applyNumberFormat="1" applyFont="1" applyFill="1" applyBorder="1" applyAlignment="1" applyProtection="1">
      <alignment vertical="center"/>
    </xf>
    <xf numFmtId="169" fontId="15" fillId="0" borderId="0" xfId="0" applyNumberFormat="1" applyFont="1" applyFill="1" applyBorder="1" applyAlignment="1" applyProtection="1">
      <alignment vertical="center"/>
    </xf>
    <xf numFmtId="164" fontId="19" fillId="8" borderId="207" xfId="0" applyNumberFormat="1" applyFont="1" applyFill="1" applyBorder="1" applyAlignment="1" applyProtection="1">
      <alignment horizontal="center" vertical="center"/>
    </xf>
    <xf numFmtId="164" fontId="19" fillId="7" borderId="207" xfId="0" applyNumberFormat="1" applyFont="1" applyFill="1" applyBorder="1" applyAlignment="1" applyProtection="1">
      <alignment horizontal="center" vertical="center"/>
    </xf>
    <xf numFmtId="164" fontId="19" fillId="7" borderId="457" xfId="0" applyNumberFormat="1" applyFont="1" applyFill="1" applyBorder="1" applyAlignment="1" applyProtection="1">
      <alignment horizontal="center" vertical="center"/>
    </xf>
    <xf numFmtId="38" fontId="19" fillId="7" borderId="53" xfId="0" applyNumberFormat="1" applyFont="1" applyFill="1" applyBorder="1" applyAlignment="1" applyProtection="1">
      <alignment horizontal="center" vertical="center" wrapText="1"/>
    </xf>
    <xf numFmtId="164" fontId="19" fillId="7" borderId="44" xfId="0" applyNumberFormat="1" applyFont="1" applyFill="1" applyBorder="1" applyAlignment="1" applyProtection="1">
      <alignment horizontal="center" vertical="center"/>
    </xf>
    <xf numFmtId="164" fontId="19" fillId="8" borderId="44" xfId="0" applyNumberFormat="1" applyFont="1" applyFill="1" applyBorder="1" applyAlignment="1" applyProtection="1">
      <alignment horizontal="center" vertical="center"/>
    </xf>
    <xf numFmtId="38" fontId="15" fillId="3" borderId="736" xfId="0" applyNumberFormat="1" applyFont="1" applyFill="1" applyBorder="1" applyAlignment="1" applyProtection="1">
      <alignment horizontal="right" vertical="center"/>
    </xf>
    <xf numFmtId="10" fontId="15" fillId="3" borderId="738" xfId="0" applyNumberFormat="1" applyFont="1" applyFill="1" applyBorder="1" applyAlignment="1" applyProtection="1">
      <alignment horizontal="center" vertical="center"/>
    </xf>
    <xf numFmtId="10" fontId="15" fillId="3" borderId="737" xfId="0" applyNumberFormat="1" applyFont="1" applyFill="1" applyBorder="1" applyAlignment="1" applyProtection="1">
      <alignment horizontal="center" vertical="center"/>
    </xf>
    <xf numFmtId="38" fontId="15" fillId="3" borderId="723" xfId="0" applyNumberFormat="1" applyFont="1" applyFill="1" applyBorder="1" applyAlignment="1" applyProtection="1">
      <alignment horizontal="right" vertical="center"/>
    </xf>
    <xf numFmtId="10" fontId="15" fillId="3" borderId="694" xfId="0" applyNumberFormat="1" applyFont="1" applyFill="1" applyBorder="1" applyAlignment="1" applyProtection="1">
      <alignment horizontal="center" vertical="center"/>
    </xf>
    <xf numFmtId="10" fontId="15" fillId="3" borderId="728" xfId="0" applyNumberFormat="1" applyFont="1" applyFill="1" applyBorder="1" applyAlignment="1" applyProtection="1">
      <alignment horizontal="center" vertical="center"/>
    </xf>
    <xf numFmtId="10" fontId="15" fillId="3" borderId="666" xfId="0" applyNumberFormat="1" applyFont="1" applyFill="1" applyBorder="1" applyAlignment="1" applyProtection="1">
      <alignment horizontal="center" vertical="center"/>
    </xf>
    <xf numFmtId="38" fontId="15" fillId="3" borderId="208" xfId="0" applyNumberFormat="1" applyFont="1" applyFill="1" applyBorder="1" applyAlignment="1" applyProtection="1">
      <alignment horizontal="right" vertical="center"/>
    </xf>
    <xf numFmtId="10" fontId="15" fillId="3" borderId="28" xfId="0" applyNumberFormat="1" applyFont="1" applyFill="1" applyBorder="1" applyAlignment="1" applyProtection="1">
      <alignment horizontal="center" vertical="center"/>
    </xf>
    <xf numFmtId="10" fontId="6" fillId="3" borderId="28" xfId="0" applyNumberFormat="1" applyFont="1" applyFill="1" applyBorder="1" applyAlignment="1" applyProtection="1">
      <alignment horizontal="center" vertical="center"/>
    </xf>
    <xf numFmtId="38" fontId="6" fillId="0" borderId="208" xfId="0" applyNumberFormat="1" applyFont="1" applyFill="1" applyBorder="1" applyAlignment="1" applyProtection="1">
      <alignment horizontal="right" vertical="center"/>
    </xf>
    <xf numFmtId="38" fontId="15" fillId="3" borderId="745" xfId="0" applyNumberFormat="1" applyFont="1" applyFill="1" applyBorder="1" applyAlignment="1" applyProtection="1">
      <alignment horizontal="right" vertical="center"/>
    </xf>
    <xf numFmtId="10" fontId="15" fillId="3" borderId="313" xfId="0" applyNumberFormat="1" applyFont="1" applyFill="1" applyBorder="1" applyAlignment="1" applyProtection="1">
      <alignment horizontal="center" vertical="center"/>
    </xf>
    <xf numFmtId="10" fontId="15" fillId="3" borderId="743" xfId="0" applyNumberFormat="1" applyFont="1" applyFill="1" applyBorder="1" applyAlignment="1" applyProtection="1">
      <alignment horizontal="center" vertical="center"/>
    </xf>
    <xf numFmtId="38" fontId="15" fillId="3" borderId="746" xfId="0" applyNumberFormat="1" applyFont="1" applyFill="1" applyBorder="1" applyAlignment="1" applyProtection="1">
      <alignment horizontal="right" vertical="center"/>
    </xf>
    <xf numFmtId="10" fontId="15" fillId="3" borderId="0" xfId="0" applyNumberFormat="1" applyFont="1" applyFill="1" applyBorder="1" applyAlignment="1" applyProtection="1">
      <alignment horizontal="center" vertical="center"/>
    </xf>
    <xf numFmtId="10" fontId="15" fillId="3" borderId="29" xfId="0" applyNumberFormat="1" applyFont="1" applyFill="1" applyBorder="1" applyAlignment="1" applyProtection="1">
      <alignment horizontal="center" vertical="center"/>
    </xf>
    <xf numFmtId="38" fontId="15" fillId="3" borderId="500" xfId="0" applyNumberFormat="1" applyFont="1" applyFill="1" applyBorder="1" applyAlignment="1" applyProtection="1">
      <alignment horizontal="right" vertical="center"/>
    </xf>
    <xf numFmtId="10" fontId="15" fillId="3" borderId="449" xfId="0" applyNumberFormat="1" applyFont="1" applyFill="1" applyBorder="1" applyAlignment="1" applyProtection="1">
      <alignment horizontal="center" vertical="center"/>
    </xf>
    <xf numFmtId="38" fontId="6" fillId="0" borderId="500" xfId="0" applyNumberFormat="1" applyFont="1" applyFill="1" applyBorder="1" applyAlignment="1" applyProtection="1">
      <alignment horizontal="right" vertical="center"/>
    </xf>
    <xf numFmtId="38" fontId="15" fillId="5" borderId="745" xfId="0" applyNumberFormat="1" applyFont="1" applyFill="1" applyBorder="1" applyAlignment="1" applyProtection="1">
      <alignment horizontal="right" vertical="center"/>
    </xf>
    <xf numFmtId="10" fontId="6" fillId="3" borderId="747" xfId="0" applyNumberFormat="1" applyFont="1" applyFill="1" applyBorder="1" applyAlignment="1" applyProtection="1">
      <alignment horizontal="center" vertical="center"/>
    </xf>
    <xf numFmtId="38" fontId="15" fillId="5" borderId="746" xfId="0" applyNumberFormat="1" applyFont="1" applyFill="1" applyBorder="1" applyAlignment="1" applyProtection="1">
      <alignment horizontal="right" vertical="center"/>
    </xf>
    <xf numFmtId="10" fontId="15" fillId="3" borderId="742" xfId="0" applyNumberFormat="1" applyFont="1" applyFill="1" applyBorder="1" applyAlignment="1" applyProtection="1">
      <alignment horizontal="center" vertical="center"/>
    </xf>
    <xf numFmtId="10" fontId="6" fillId="3" borderId="449" xfId="0" applyNumberFormat="1" applyFont="1" applyFill="1" applyBorder="1" applyAlignment="1" applyProtection="1">
      <alignment horizontal="center" vertical="center"/>
    </xf>
    <xf numFmtId="38" fontId="15" fillId="5" borderId="500"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6" fillId="0" borderId="0" xfId="0" applyFont="1" applyFill="1" applyBorder="1" applyAlignment="1" applyProtection="1">
      <alignment vertical="center" wrapText="1"/>
    </xf>
    <xf numFmtId="38" fontId="6" fillId="3" borderId="745" xfId="0" applyNumberFormat="1" applyFont="1" applyFill="1" applyBorder="1" applyAlignment="1" applyProtection="1">
      <alignment horizontal="right" vertical="center"/>
    </xf>
    <xf numFmtId="10" fontId="15" fillId="3" borderId="144" xfId="0" applyNumberFormat="1" applyFont="1" applyFill="1" applyBorder="1" applyAlignment="1" applyProtection="1">
      <alignment horizontal="center" vertical="center"/>
    </xf>
    <xf numFmtId="10" fontId="15" fillId="5" borderId="0" xfId="0" applyNumberFormat="1" applyFont="1" applyFill="1" applyBorder="1" applyAlignment="1" applyProtection="1">
      <alignment horizontal="center" vertical="center"/>
    </xf>
    <xf numFmtId="38" fontId="15" fillId="3" borderId="446" xfId="0" applyNumberFormat="1" applyFont="1" applyFill="1" applyBorder="1" applyAlignment="1" applyProtection="1">
      <alignment horizontal="right" vertical="center"/>
    </xf>
    <xf numFmtId="10" fontId="15" fillId="5" borderId="29" xfId="0" applyNumberFormat="1" applyFont="1" applyFill="1" applyBorder="1" applyAlignment="1" applyProtection="1">
      <alignment horizontal="center" vertical="center"/>
    </xf>
    <xf numFmtId="164" fontId="134" fillId="12" borderId="313" xfId="0" applyNumberFormat="1" applyFont="1" applyFill="1" applyBorder="1" applyAlignment="1" applyProtection="1">
      <alignment vertical="center"/>
    </xf>
    <xf numFmtId="164" fontId="18" fillId="12" borderId="0" xfId="0" applyNumberFormat="1" applyFont="1" applyFill="1" applyBorder="1" applyAlignment="1" applyProtection="1">
      <alignment horizontal="left" vertical="center"/>
    </xf>
    <xf numFmtId="164" fontId="134" fillId="12" borderId="0" xfId="0" applyNumberFormat="1" applyFont="1" applyFill="1" applyBorder="1" applyAlignment="1" applyProtection="1">
      <alignment horizontal="left" vertical="center"/>
    </xf>
    <xf numFmtId="164" fontId="1" fillId="12" borderId="0" xfId="0" applyNumberFormat="1" applyFont="1" applyFill="1" applyBorder="1" applyAlignment="1" applyProtection="1">
      <alignment vertical="center"/>
    </xf>
    <xf numFmtId="38" fontId="57" fillId="4" borderId="57" xfId="0" applyNumberFormat="1" applyFont="1" applyFill="1" applyBorder="1" applyAlignment="1" applyProtection="1">
      <alignment horizontal="right" vertical="center"/>
    </xf>
    <xf numFmtId="10" fontId="6" fillId="3" borderId="313"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horizontal="right" vertical="center"/>
    </xf>
    <xf numFmtId="10" fontId="6" fillId="3" borderId="433" xfId="0" applyNumberFormat="1" applyFont="1" applyFill="1" applyBorder="1" applyAlignment="1" applyProtection="1">
      <alignment horizontal="center" vertical="center"/>
    </xf>
    <xf numFmtId="10" fontId="6" fillId="3" borderId="742" xfId="0" applyNumberFormat="1" applyFont="1" applyFill="1" applyBorder="1" applyAlignment="1" applyProtection="1">
      <alignment horizontal="center" vertical="center"/>
    </xf>
    <xf numFmtId="38" fontId="6" fillId="3" borderId="29" xfId="0" applyNumberFormat="1" applyFont="1" applyFill="1" applyBorder="1" applyAlignment="1" applyProtection="1">
      <alignment horizontal="right" vertical="center"/>
    </xf>
    <xf numFmtId="10" fontId="6" fillId="3" borderId="29" xfId="0" applyNumberFormat="1" applyFont="1" applyFill="1" applyBorder="1" applyAlignment="1" applyProtection="1">
      <alignment horizontal="center" vertical="center"/>
    </xf>
    <xf numFmtId="38" fontId="6" fillId="3" borderId="500" xfId="0" applyNumberFormat="1" applyFont="1" applyFill="1" applyBorder="1" applyAlignment="1" applyProtection="1">
      <alignment horizontal="right" vertical="center"/>
    </xf>
    <xf numFmtId="10" fontId="20" fillId="3" borderId="752" xfId="0" applyNumberFormat="1" applyFont="1" applyFill="1" applyBorder="1" applyAlignment="1" applyProtection="1">
      <alignment horizontal="right" vertical="center"/>
    </xf>
    <xf numFmtId="10" fontId="1" fillId="13" borderId="558" xfId="0" applyNumberFormat="1" applyFont="1" applyFill="1" applyBorder="1" applyAlignment="1" applyProtection="1">
      <alignment horizontal="center" vertical="center"/>
      <protection locked="0"/>
    </xf>
    <xf numFmtId="38" fontId="6" fillId="3" borderId="730" xfId="0" applyNumberFormat="1" applyFont="1" applyFill="1" applyBorder="1" applyAlignment="1" applyProtection="1">
      <alignment vertical="center"/>
    </xf>
    <xf numFmtId="38" fontId="6" fillId="3" borderId="730" xfId="0" applyNumberFormat="1" applyFont="1" applyFill="1" applyBorder="1" applyAlignment="1" applyProtection="1">
      <alignment horizontal="right" vertical="center"/>
    </xf>
    <xf numFmtId="10" fontId="6" fillId="13" borderId="148" xfId="0" applyNumberFormat="1" applyFont="1" applyFill="1" applyBorder="1" applyAlignment="1" applyProtection="1">
      <alignment horizontal="center" vertical="center"/>
    </xf>
    <xf numFmtId="38" fontId="6" fillId="3" borderId="740" xfId="0" applyNumberFormat="1" applyFont="1" applyFill="1" applyBorder="1" applyAlignment="1" applyProtection="1">
      <alignment horizontal="right" vertical="center"/>
    </xf>
    <xf numFmtId="10" fontId="15" fillId="0" borderId="44" xfId="0" applyNumberFormat="1" applyFont="1" applyFill="1" applyBorder="1" applyAlignment="1" applyProtection="1">
      <alignment horizontal="center" vertical="center"/>
    </xf>
    <xf numFmtId="38" fontId="6" fillId="3" borderId="213" xfId="0" applyNumberFormat="1" applyFont="1" applyFill="1" applyBorder="1" applyAlignment="1" applyProtection="1">
      <alignment horizontal="right" vertical="center"/>
    </xf>
    <xf numFmtId="10" fontId="6" fillId="3" borderId="44" xfId="0" applyNumberFormat="1" applyFont="1" applyFill="1" applyBorder="1" applyAlignment="1" applyProtection="1">
      <alignment horizontal="center" vertical="center"/>
    </xf>
    <xf numFmtId="168" fontId="6" fillId="0" borderId="44" xfId="0" applyNumberFormat="1" applyFont="1" applyFill="1" applyBorder="1" applyAlignment="1" applyProtection="1">
      <alignment horizontal="center" vertical="center"/>
    </xf>
    <xf numFmtId="164" fontId="15" fillId="12" borderId="313" xfId="0" applyNumberFormat="1" applyFont="1" applyFill="1" applyBorder="1" applyAlignment="1" applyProtection="1">
      <alignment vertical="center"/>
    </xf>
    <xf numFmtId="164" fontId="19" fillId="12" borderId="0" xfId="0" applyNumberFormat="1" applyFont="1" applyFill="1" applyBorder="1" applyAlignment="1" applyProtection="1">
      <alignment horizontal="left" vertical="center"/>
    </xf>
    <xf numFmtId="164" fontId="15" fillId="12" borderId="0" xfId="0" applyNumberFormat="1" applyFont="1" applyFill="1" applyBorder="1" applyAlignment="1" applyProtection="1">
      <alignment horizontal="left" vertical="center"/>
    </xf>
    <xf numFmtId="164" fontId="11" fillId="12" borderId="0" xfId="0" applyNumberFormat="1" applyFont="1" applyFill="1" applyBorder="1" applyAlignment="1" applyProtection="1">
      <alignment vertical="center"/>
    </xf>
    <xf numFmtId="164" fontId="19" fillId="12" borderId="742" xfId="0" applyNumberFormat="1" applyFont="1" applyFill="1" applyBorder="1" applyAlignment="1" applyProtection="1">
      <alignment horizontal="right" vertical="center"/>
    </xf>
    <xf numFmtId="38" fontId="15" fillId="3" borderId="40" xfId="0" applyNumberFormat="1" applyFont="1" applyFill="1" applyBorder="1" applyAlignment="1" applyProtection="1">
      <alignment horizontal="right" vertical="center"/>
    </xf>
    <xf numFmtId="10" fontId="15" fillId="3" borderId="739" xfId="0" applyNumberFormat="1" applyFont="1" applyFill="1" applyBorder="1" applyAlignment="1" applyProtection="1">
      <alignment horizontal="center" vertical="center"/>
    </xf>
    <xf numFmtId="10" fontId="15" fillId="3" borderId="524" xfId="0" applyNumberFormat="1" applyFont="1" applyFill="1" applyBorder="1" applyAlignment="1" applyProtection="1">
      <alignment horizontal="center" vertical="center"/>
    </xf>
    <xf numFmtId="38" fontId="15" fillId="3" borderId="525" xfId="0" applyNumberFormat="1" applyFont="1" applyFill="1" applyBorder="1" applyAlignment="1" applyProtection="1">
      <alignment horizontal="right" vertical="center"/>
    </xf>
    <xf numFmtId="10" fontId="15" fillId="5" borderId="739" xfId="0" applyNumberFormat="1" applyFont="1" applyFill="1" applyBorder="1" applyAlignment="1" applyProtection="1">
      <alignment horizontal="center" vertical="center"/>
    </xf>
    <xf numFmtId="10" fontId="15" fillId="5" borderId="44" xfId="0" applyNumberFormat="1" applyFont="1" applyFill="1" applyBorder="1" applyAlignment="1" applyProtection="1">
      <alignment horizontal="center" vertical="center"/>
    </xf>
    <xf numFmtId="10" fontId="15" fillId="5" borderId="40" xfId="0" applyNumberFormat="1" applyFont="1" applyFill="1" applyBorder="1" applyAlignment="1" applyProtection="1">
      <alignment horizontal="center" vertical="center"/>
    </xf>
    <xf numFmtId="10" fontId="15" fillId="3" borderId="40" xfId="0" applyNumberFormat="1" applyFont="1" applyFill="1" applyBorder="1" applyAlignment="1" applyProtection="1">
      <alignment horizontal="center" vertical="center"/>
    </xf>
    <xf numFmtId="38" fontId="40" fillId="12" borderId="0" xfId="0" applyNumberFormat="1" applyFont="1" applyFill="1" applyBorder="1" applyAlignment="1" applyProtection="1">
      <alignment horizontal="right" vertical="center"/>
    </xf>
    <xf numFmtId="10" fontId="11" fillId="3" borderId="0" xfId="0" applyNumberFormat="1" applyFont="1" applyFill="1" applyBorder="1" applyAlignment="1" applyProtection="1">
      <alignment horizontal="center" vertical="center"/>
    </xf>
    <xf numFmtId="38" fontId="40" fillId="3" borderId="0"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center" vertical="center"/>
    </xf>
    <xf numFmtId="38" fontId="11" fillId="3" borderId="0" xfId="0" applyNumberFormat="1" applyFont="1" applyFill="1" applyBorder="1" applyAlignment="1" applyProtection="1">
      <alignment horizontal="center" vertical="center"/>
    </xf>
    <xf numFmtId="10" fontId="11" fillId="4" borderId="0" xfId="0" applyNumberFormat="1" applyFont="1" applyFill="1" applyBorder="1" applyAlignment="1" applyProtection="1">
      <alignment horizontal="center" vertical="center"/>
    </xf>
    <xf numFmtId="38" fontId="40" fillId="4" borderId="0" xfId="0" applyNumberFormat="1" applyFont="1" applyFill="1" applyBorder="1" applyAlignment="1" applyProtection="1">
      <alignment horizontal="right" vertical="center"/>
    </xf>
    <xf numFmtId="169" fontId="145" fillId="12" borderId="20" xfId="0" applyNumberFormat="1" applyFont="1" applyFill="1" applyBorder="1" applyAlignment="1" applyProtection="1">
      <alignment vertical="center"/>
    </xf>
    <xf numFmtId="169" fontId="145" fillId="12" borderId="0" xfId="0" applyNumberFormat="1" applyFont="1" applyFill="1" applyBorder="1" applyAlignment="1" applyProtection="1">
      <alignment vertical="center"/>
    </xf>
    <xf numFmtId="164" fontId="12" fillId="3" borderId="313" xfId="0" applyNumberFormat="1" applyFont="1" applyFill="1" applyBorder="1" applyAlignment="1" applyProtection="1">
      <alignment vertical="center"/>
    </xf>
    <xf numFmtId="38" fontId="27" fillId="3" borderId="439" xfId="0" applyNumberFormat="1" applyFont="1" applyFill="1" applyBorder="1" applyAlignment="1" applyProtection="1">
      <alignment vertical="center"/>
    </xf>
    <xf numFmtId="38" fontId="26" fillId="3" borderId="439" xfId="0" applyNumberFormat="1" applyFont="1" applyFill="1" applyBorder="1" applyAlignment="1" applyProtection="1">
      <alignment vertical="center"/>
    </xf>
    <xf numFmtId="165" fontId="11" fillId="3" borderId="439" xfId="0" applyNumberFormat="1" applyFont="1" applyFill="1" applyBorder="1" applyAlignment="1" applyProtection="1">
      <alignment horizontal="center" vertical="center"/>
    </xf>
    <xf numFmtId="165" fontId="15" fillId="4" borderId="439" xfId="0" applyNumberFormat="1" applyFont="1" applyFill="1" applyBorder="1" applyAlignment="1" applyProtection="1">
      <alignment horizontal="center" vertical="center"/>
    </xf>
    <xf numFmtId="38" fontId="11" fillId="3" borderId="439" xfId="0" applyNumberFormat="1" applyFont="1" applyFill="1" applyBorder="1" applyAlignment="1" applyProtection="1">
      <alignment horizontal="center" vertical="center"/>
    </xf>
    <xf numFmtId="38" fontId="26" fillId="3" borderId="728" xfId="0" applyNumberFormat="1" applyFont="1" applyFill="1" applyBorder="1" applyAlignment="1" applyProtection="1">
      <alignment vertical="center"/>
    </xf>
    <xf numFmtId="165" fontId="15" fillId="5" borderId="0" xfId="0" applyNumberFormat="1" applyFont="1" applyFill="1" applyBorder="1" applyAlignment="1" applyProtection="1">
      <alignment horizontal="center" vertical="center"/>
    </xf>
    <xf numFmtId="165" fontId="15" fillId="3" borderId="29" xfId="0" applyNumberFormat="1" applyFont="1" applyFill="1" applyBorder="1" applyAlignment="1" applyProtection="1">
      <alignment horizontal="center" vertical="center"/>
    </xf>
    <xf numFmtId="169" fontId="130" fillId="5" borderId="20" xfId="0" applyNumberFormat="1" applyFont="1" applyFill="1" applyBorder="1" applyAlignment="1" applyProtection="1">
      <alignment vertical="center"/>
    </xf>
    <xf numFmtId="169" fontId="130" fillId="5" borderId="0" xfId="0" applyNumberFormat="1" applyFont="1" applyFill="1" applyBorder="1" applyAlignment="1" applyProtection="1">
      <alignment vertical="center"/>
    </xf>
    <xf numFmtId="39"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9" fontId="7" fillId="0" borderId="0" xfId="0" applyNumberFormat="1" applyFont="1" applyFill="1" applyBorder="1" applyAlignment="1" applyProtection="1">
      <alignment vertical="center"/>
    </xf>
    <xf numFmtId="6" fontId="28" fillId="3" borderId="313" xfId="0" applyNumberFormat="1" applyFont="1" applyFill="1" applyBorder="1" applyAlignment="1" applyProtection="1">
      <alignment vertical="center"/>
    </xf>
    <xf numFmtId="38" fontId="27" fillId="3" borderId="303" xfId="0" applyNumberFormat="1" applyFont="1" applyFill="1" applyBorder="1" applyAlignment="1" applyProtection="1">
      <alignment vertical="center"/>
    </xf>
    <xf numFmtId="38" fontId="26" fillId="3" borderId="303" xfId="0" applyNumberFormat="1" applyFont="1" applyFill="1" applyBorder="1" applyAlignment="1" applyProtection="1">
      <alignment vertical="center"/>
    </xf>
    <xf numFmtId="165" fontId="11" fillId="3" borderId="303" xfId="0" applyNumberFormat="1" applyFont="1" applyFill="1" applyBorder="1" applyAlignment="1" applyProtection="1">
      <alignment horizontal="center" vertical="center"/>
    </xf>
    <xf numFmtId="165" fontId="15" fillId="3" borderId="303" xfId="0" applyNumberFormat="1" applyFont="1" applyFill="1" applyBorder="1" applyAlignment="1" applyProtection="1">
      <alignment horizontal="center" vertical="center"/>
    </xf>
    <xf numFmtId="38" fontId="11" fillId="3" borderId="303" xfId="0" applyNumberFormat="1" applyFont="1" applyFill="1" applyBorder="1" applyAlignment="1" applyProtection="1">
      <alignment horizontal="center" vertical="center"/>
    </xf>
    <xf numFmtId="165" fontId="11" fillId="5" borderId="303" xfId="0" applyNumberFormat="1" applyFont="1" applyFill="1" applyBorder="1" applyAlignment="1" applyProtection="1">
      <alignment horizontal="center" vertical="center"/>
    </xf>
    <xf numFmtId="38" fontId="26" fillId="0" borderId="740" xfId="0" applyNumberFormat="1" applyFont="1" applyBorder="1" applyAlignment="1" applyProtection="1">
      <alignment vertical="center"/>
    </xf>
    <xf numFmtId="38" fontId="3" fillId="3" borderId="771" xfId="0" applyNumberFormat="1" applyFont="1" applyFill="1" applyBorder="1" applyAlignment="1" applyProtection="1">
      <alignment vertical="center"/>
    </xf>
    <xf numFmtId="169" fontId="139" fillId="0" borderId="20" xfId="0" applyNumberFormat="1" applyFont="1" applyBorder="1" applyAlignment="1" applyProtection="1">
      <alignment vertical="center"/>
    </xf>
    <xf numFmtId="169" fontId="139" fillId="0" borderId="0" xfId="0" applyNumberFormat="1" applyFont="1" applyBorder="1" applyAlignment="1" applyProtection="1">
      <alignment vertical="center"/>
    </xf>
    <xf numFmtId="6" fontId="28" fillId="3" borderId="0" xfId="0" applyNumberFormat="1" applyFont="1" applyFill="1" applyBorder="1" applyAlignment="1" applyProtection="1">
      <alignment vertical="center"/>
    </xf>
    <xf numFmtId="38" fontId="3" fillId="3" borderId="0" xfId="0" applyNumberFormat="1" applyFont="1" applyFill="1" applyBorder="1" applyAlignment="1" applyProtection="1">
      <alignment vertical="center"/>
    </xf>
    <xf numFmtId="165" fontId="11" fillId="3" borderId="0" xfId="0" applyNumberFormat="1" applyFont="1" applyFill="1" applyBorder="1" applyAlignment="1" applyProtection="1">
      <alignment horizontal="center" vertical="center"/>
    </xf>
    <xf numFmtId="38" fontId="2" fillId="3" borderId="0" xfId="0" applyNumberFormat="1" applyFont="1" applyFill="1" applyBorder="1" applyAlignment="1" applyProtection="1">
      <alignment horizontal="center" vertical="center"/>
    </xf>
    <xf numFmtId="38" fontId="12" fillId="5" borderId="771" xfId="0" applyNumberFormat="1" applyFont="1" applyFill="1" applyBorder="1" applyAlignment="1" applyProtection="1">
      <alignment vertical="center"/>
    </xf>
    <xf numFmtId="169" fontId="139" fillId="5" borderId="20" xfId="0" applyNumberFormat="1" applyFont="1" applyFill="1" applyBorder="1" applyAlignment="1" applyProtection="1">
      <alignment vertical="center"/>
    </xf>
    <xf numFmtId="169" fontId="139" fillId="5" borderId="0" xfId="0" applyNumberFormat="1" applyFont="1" applyFill="1" applyBorder="1" applyAlignment="1" applyProtection="1">
      <alignment vertical="center"/>
    </xf>
    <xf numFmtId="164" fontId="3" fillId="0" borderId="564" xfId="0" applyFont="1" applyBorder="1" applyProtection="1"/>
    <xf numFmtId="38" fontId="3" fillId="0" borderId="771" xfId="0" applyNumberFormat="1" applyFont="1" applyBorder="1" applyProtection="1"/>
    <xf numFmtId="164" fontId="19" fillId="3" borderId="303" xfId="0" applyNumberFormat="1" applyFont="1" applyFill="1" applyBorder="1" applyAlignment="1" applyProtection="1">
      <alignment horizontal="center" vertical="center"/>
    </xf>
    <xf numFmtId="164" fontId="19" fillId="3" borderId="0" xfId="0" applyNumberFormat="1" applyFont="1" applyFill="1" applyBorder="1" applyAlignment="1" applyProtection="1">
      <alignment horizontal="center" vertical="center"/>
    </xf>
    <xf numFmtId="38" fontId="28" fillId="5" borderId="0" xfId="0" applyNumberFormat="1"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165" fontId="126" fillId="36" borderId="254" xfId="0" applyNumberFormat="1" applyFont="1" applyFill="1" applyBorder="1" applyAlignment="1" applyProtection="1">
      <alignment horizontal="left" vertical="center"/>
    </xf>
    <xf numFmtId="165" fontId="15" fillId="3" borderId="79" xfId="0" applyNumberFormat="1" applyFont="1" applyFill="1" applyBorder="1" applyAlignment="1" applyProtection="1">
      <alignment horizontal="center" vertical="center"/>
    </xf>
    <xf numFmtId="38" fontId="12" fillId="5" borderId="778" xfId="0" applyNumberFormat="1" applyFont="1" applyFill="1" applyBorder="1" applyAlignment="1" applyProtection="1">
      <alignment vertical="center"/>
    </xf>
    <xf numFmtId="169" fontId="139" fillId="5" borderId="313" xfId="0" applyNumberFormat="1" applyFont="1" applyFill="1" applyBorder="1" applyAlignment="1" applyProtection="1">
      <alignment vertical="center"/>
    </xf>
    <xf numFmtId="164" fontId="6" fillId="12" borderId="313" xfId="0" applyNumberFormat="1" applyFont="1" applyFill="1" applyBorder="1" applyAlignment="1" applyProtection="1">
      <alignment vertical="center"/>
    </xf>
    <xf numFmtId="164" fontId="6" fillId="12" borderId="738" xfId="0" applyNumberFormat="1" applyFont="1" applyFill="1" applyBorder="1" applyAlignment="1" applyProtection="1">
      <alignment vertical="center"/>
    </xf>
    <xf numFmtId="164" fontId="6" fillId="12" borderId="439" xfId="0" applyNumberFormat="1" applyFont="1" applyFill="1" applyBorder="1" applyAlignment="1" applyProtection="1">
      <alignment vertical="center"/>
    </xf>
    <xf numFmtId="164" fontId="3" fillId="0" borderId="439" xfId="0" applyFont="1" applyBorder="1" applyAlignment="1" applyProtection="1">
      <alignment vertical="center"/>
    </xf>
    <xf numFmtId="38" fontId="6" fillId="12" borderId="439" xfId="0" applyNumberFormat="1" applyFont="1" applyFill="1" applyBorder="1" applyAlignment="1" applyProtection="1">
      <alignment vertical="center"/>
    </xf>
    <xf numFmtId="38" fontId="10" fillId="12" borderId="439" xfId="0" applyNumberFormat="1" applyFont="1" applyFill="1" applyBorder="1" applyAlignment="1" applyProtection="1">
      <alignment horizontal="right" vertical="center"/>
    </xf>
    <xf numFmtId="38" fontId="6" fillId="3" borderId="439" xfId="0" applyNumberFormat="1" applyFont="1" applyFill="1" applyBorder="1" applyAlignment="1" applyProtection="1">
      <alignment vertical="center"/>
    </xf>
    <xf numFmtId="165" fontId="15" fillId="5" borderId="439" xfId="0" applyNumberFormat="1" applyFont="1" applyFill="1" applyBorder="1" applyAlignment="1" applyProtection="1">
      <alignment horizontal="center" vertical="center"/>
    </xf>
    <xf numFmtId="164" fontId="3" fillId="3" borderId="439" xfId="0" applyFont="1" applyFill="1" applyBorder="1" applyAlignment="1" applyProtection="1">
      <alignment vertical="center"/>
    </xf>
    <xf numFmtId="38" fontId="3" fillId="3" borderId="733" xfId="0" applyNumberFormat="1" applyFont="1" applyFill="1" applyBorder="1" applyAlignment="1" applyProtection="1">
      <alignment vertical="center"/>
    </xf>
    <xf numFmtId="165" fontId="15" fillId="5" borderId="694"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vertical="center"/>
    </xf>
    <xf numFmtId="164" fontId="3" fillId="0" borderId="0" xfId="0" applyFont="1" applyBorder="1" applyAlignment="1" applyProtection="1">
      <alignment vertical="center"/>
    </xf>
    <xf numFmtId="164" fontId="8" fillId="12" borderId="313" xfId="0" applyNumberFormat="1" applyFont="1" applyFill="1" applyBorder="1" applyAlignment="1" applyProtection="1">
      <alignment vertical="center"/>
    </xf>
    <xf numFmtId="164" fontId="29" fillId="12" borderId="313" xfId="0" applyNumberFormat="1" applyFont="1" applyFill="1" applyBorder="1" applyAlignment="1" applyProtection="1">
      <alignment vertical="center"/>
    </xf>
    <xf numFmtId="164" fontId="29" fillId="12" borderId="0" xfId="0" applyNumberFormat="1" applyFont="1" applyFill="1" applyBorder="1" applyAlignment="1" applyProtection="1">
      <alignment vertical="center"/>
    </xf>
    <xf numFmtId="169" fontId="8" fillId="12" borderId="735" xfId="0" applyNumberFormat="1" applyFont="1" applyFill="1" applyBorder="1" applyAlignment="1" applyProtection="1">
      <alignment horizontal="right" vertical="center"/>
    </xf>
    <xf numFmtId="38" fontId="8" fillId="0" borderId="735" xfId="0" applyNumberFormat="1" applyFont="1" applyBorder="1" applyAlignment="1" applyProtection="1">
      <alignment vertical="center"/>
    </xf>
    <xf numFmtId="38" fontId="8" fillId="4" borderId="666" xfId="0" applyNumberFormat="1" applyFont="1" applyFill="1" applyBorder="1" applyAlignment="1" applyProtection="1">
      <alignment horizontal="center" vertical="center" wrapText="1"/>
    </xf>
    <xf numFmtId="165" fontId="21" fillId="4" borderId="742" xfId="0" applyNumberFormat="1" applyFont="1" applyFill="1" applyBorder="1" applyAlignment="1" applyProtection="1">
      <alignment horizontal="center" vertical="center"/>
    </xf>
    <xf numFmtId="165" fontId="8" fillId="5" borderId="144" xfId="0" applyNumberFormat="1" applyFont="1" applyFill="1" applyBorder="1" applyAlignment="1" applyProtection="1">
      <alignment horizontal="center" vertical="center"/>
    </xf>
    <xf numFmtId="38" fontId="8" fillId="3" borderId="666" xfId="0" applyNumberFormat="1" applyFont="1" applyFill="1" applyBorder="1" applyAlignment="1" applyProtection="1">
      <alignment horizontal="center" vertical="center"/>
    </xf>
    <xf numFmtId="38" fontId="19" fillId="21" borderId="753" xfId="0" applyNumberFormat="1" applyFont="1" applyFill="1" applyBorder="1" applyAlignment="1" applyProtection="1">
      <alignment horizontal="center" vertical="center"/>
    </xf>
    <xf numFmtId="164" fontId="3" fillId="3" borderId="729" xfId="4" applyFont="1" applyFill="1" applyBorder="1" applyProtection="1"/>
    <xf numFmtId="169" fontId="8" fillId="0" borderId="0" xfId="0" applyNumberFormat="1" applyFont="1" applyBorder="1" applyProtection="1"/>
    <xf numFmtId="164" fontId="59" fillId="12" borderId="313" xfId="0" applyNumberFormat="1" applyFont="1" applyFill="1" applyBorder="1" applyAlignment="1" applyProtection="1">
      <alignment vertical="center"/>
    </xf>
    <xf numFmtId="164" fontId="64" fillId="12" borderId="313" xfId="0" applyNumberFormat="1" applyFont="1" applyFill="1" applyBorder="1" applyAlignment="1" applyProtection="1">
      <alignment vertical="center"/>
    </xf>
    <xf numFmtId="38" fontId="58" fillId="28" borderId="745" xfId="0" applyNumberFormat="1" applyFont="1" applyFill="1" applyBorder="1" applyAlignment="1" applyProtection="1">
      <alignment horizontal="right" vertical="center"/>
    </xf>
    <xf numFmtId="38" fontId="66" fillId="3" borderId="29" xfId="0" applyNumberFormat="1" applyFont="1" applyFill="1" applyBorder="1" applyAlignment="1" applyProtection="1">
      <alignment vertical="center"/>
    </xf>
    <xf numFmtId="38" fontId="58" fillId="28" borderId="745" xfId="0" applyNumberFormat="1" applyFont="1" applyFill="1" applyBorder="1" applyAlignment="1" applyProtection="1">
      <alignment vertical="center"/>
    </xf>
    <xf numFmtId="165" fontId="63" fillId="3" borderId="143" xfId="0" applyNumberFormat="1" applyFont="1" applyFill="1" applyBorder="1" applyAlignment="1" applyProtection="1">
      <alignment horizontal="center" vertical="center"/>
    </xf>
    <xf numFmtId="38" fontId="34" fillId="3" borderId="757" xfId="0" applyNumberFormat="1" applyFont="1" applyFill="1" applyBorder="1" applyAlignment="1" applyProtection="1">
      <alignment vertical="center"/>
    </xf>
    <xf numFmtId="38" fontId="34" fillId="21" borderId="451" xfId="0" applyNumberFormat="1" applyFont="1" applyFill="1" applyBorder="1" applyAlignment="1" applyProtection="1">
      <alignment horizontal="right" vertical="center"/>
    </xf>
    <xf numFmtId="164" fontId="33" fillId="3" borderId="731" xfId="4" applyFont="1" applyFill="1" applyBorder="1" applyAlignment="1" applyProtection="1">
      <alignment vertical="center" wrapText="1"/>
    </xf>
    <xf numFmtId="169" fontId="141" fillId="3" borderId="20" xfId="0" applyNumberFormat="1" applyFont="1" applyFill="1" applyBorder="1" applyAlignment="1" applyProtection="1">
      <alignment vertical="center"/>
    </xf>
    <xf numFmtId="169" fontId="141" fillId="3" borderId="0" xfId="0" applyNumberFormat="1" applyFont="1" applyFill="1" applyBorder="1" applyAlignment="1" applyProtection="1">
      <alignment vertical="center"/>
    </xf>
    <xf numFmtId="164" fontId="59" fillId="0" borderId="0" xfId="0" applyNumberFormat="1" applyFont="1" applyBorder="1" applyAlignment="1" applyProtection="1">
      <alignment vertical="center"/>
    </xf>
    <xf numFmtId="164" fontId="6" fillId="0" borderId="0" xfId="0" applyNumberFormat="1" applyFont="1" applyBorder="1" applyAlignment="1" applyProtection="1">
      <alignment vertical="center"/>
    </xf>
    <xf numFmtId="164" fontId="24" fillId="12" borderId="313" xfId="0" applyNumberFormat="1" applyFont="1" applyFill="1" applyBorder="1" applyAlignment="1" applyProtection="1">
      <alignment vertical="center"/>
    </xf>
    <xf numFmtId="38" fontId="58" fillId="34" borderId="745" xfId="0" applyNumberFormat="1" applyFont="1" applyFill="1" applyBorder="1" applyAlignment="1" applyProtection="1">
      <alignment horizontal="right" vertical="center"/>
      <protection locked="0"/>
    </xf>
    <xf numFmtId="165" fontId="11" fillId="3" borderId="664" xfId="0" applyNumberFormat="1" applyFont="1" applyFill="1" applyBorder="1" applyAlignment="1" applyProtection="1">
      <alignment horizontal="center" vertical="center"/>
    </xf>
    <xf numFmtId="165" fontId="63" fillId="3" borderId="143" xfId="0" applyNumberFormat="1" applyFont="1" applyFill="1" applyBorder="1" applyAlignment="1" applyProtection="1">
      <alignment horizontal="right" vertical="center"/>
    </xf>
    <xf numFmtId="38" fontId="58" fillId="3" borderId="758" xfId="0" applyNumberFormat="1" applyFont="1" applyFill="1" applyBorder="1" applyAlignment="1" applyProtection="1">
      <alignment vertical="center"/>
    </xf>
    <xf numFmtId="38" fontId="34" fillId="21" borderId="759" xfId="0" applyNumberFormat="1" applyFont="1" applyFill="1" applyBorder="1" applyAlignment="1" applyProtection="1">
      <alignment horizontal="right" vertical="center"/>
    </xf>
    <xf numFmtId="169" fontId="139" fillId="3" borderId="20" xfId="0" applyNumberFormat="1" applyFont="1" applyFill="1" applyBorder="1" applyAlignment="1" applyProtection="1">
      <alignment vertical="center"/>
    </xf>
    <xf numFmtId="169" fontId="139" fillId="3" borderId="0" xfId="0" applyNumberFormat="1" applyFont="1" applyFill="1" applyBorder="1" applyAlignment="1" applyProtection="1">
      <alignment vertical="center"/>
    </xf>
    <xf numFmtId="38" fontId="58" fillId="3" borderId="760" xfId="0" applyNumberFormat="1" applyFont="1" applyFill="1" applyBorder="1" applyAlignment="1" applyProtection="1">
      <alignment horizontal="right" vertical="center"/>
    </xf>
    <xf numFmtId="165" fontId="67" fillId="4" borderId="664" xfId="0" applyNumberFormat="1" applyFont="1" applyFill="1" applyBorder="1" applyAlignment="1" applyProtection="1">
      <alignment horizontal="center" vertical="center"/>
    </xf>
    <xf numFmtId="165" fontId="63" fillId="5" borderId="143" xfId="0" applyNumberFormat="1" applyFont="1" applyFill="1" applyBorder="1" applyAlignment="1" applyProtection="1">
      <alignment horizontal="center" vertical="center"/>
    </xf>
    <xf numFmtId="38" fontId="58" fillId="3" borderId="762" xfId="0" applyNumberFormat="1" applyFont="1" applyFill="1" applyBorder="1" applyAlignment="1" applyProtection="1">
      <alignment horizontal="right" vertical="center"/>
    </xf>
    <xf numFmtId="38" fontId="18" fillId="3" borderId="664" xfId="0" applyNumberFormat="1" applyFont="1" applyFill="1" applyBorder="1" applyAlignment="1" applyProtection="1">
      <alignment vertical="center"/>
    </xf>
    <xf numFmtId="38" fontId="34" fillId="3" borderId="763" xfId="0" applyNumberFormat="1" applyFont="1" applyFill="1" applyBorder="1" applyAlignment="1" applyProtection="1">
      <alignment vertical="center"/>
    </xf>
    <xf numFmtId="38" fontId="34" fillId="21" borderId="761" xfId="0" applyNumberFormat="1" applyFont="1" applyFill="1" applyBorder="1" applyAlignment="1" applyProtection="1">
      <alignment horizontal="center" vertical="center"/>
    </xf>
    <xf numFmtId="164" fontId="24" fillId="12" borderId="0" xfId="0" applyNumberFormat="1" applyFont="1" applyFill="1" applyBorder="1" applyAlignment="1" applyProtection="1">
      <alignment vertical="center"/>
    </xf>
    <xf numFmtId="169" fontId="25" fillId="12" borderId="0" xfId="0" applyNumberFormat="1" applyFont="1" applyFill="1" applyBorder="1" applyAlignment="1" applyProtection="1">
      <alignment horizontal="left" vertical="center"/>
    </xf>
    <xf numFmtId="38" fontId="58" fillId="4" borderId="0" xfId="0" applyNumberFormat="1" applyFont="1" applyFill="1" applyBorder="1" applyAlignment="1" applyProtection="1">
      <alignment horizontal="right" vertical="center"/>
    </xf>
    <xf numFmtId="38" fontId="58" fillId="3" borderId="40" xfId="1" applyNumberFormat="1" applyFont="1" applyFill="1" applyBorder="1" applyAlignment="1" applyProtection="1">
      <alignment horizontal="right" vertical="center"/>
    </xf>
    <xf numFmtId="165" fontId="11" fillId="4" borderId="664" xfId="0" applyNumberFormat="1" applyFont="1" applyFill="1" applyBorder="1" applyAlignment="1" applyProtection="1">
      <alignment horizontal="center" vertical="center"/>
    </xf>
    <xf numFmtId="165" fontId="34" fillId="20" borderId="143" xfId="0" applyNumberFormat="1" applyFont="1" applyFill="1" applyBorder="1" applyAlignment="1" applyProtection="1">
      <alignment horizontal="right" vertical="center"/>
    </xf>
    <xf numFmtId="38" fontId="58" fillId="3" borderId="732" xfId="0" applyNumberFormat="1" applyFont="1" applyFill="1" applyBorder="1" applyAlignment="1" applyProtection="1">
      <alignment vertical="center"/>
    </xf>
    <xf numFmtId="38" fontId="34" fillId="21" borderId="764" xfId="0" applyNumberFormat="1" applyFont="1" applyFill="1" applyBorder="1" applyAlignment="1" applyProtection="1">
      <alignment horizontal="right" vertical="center"/>
    </xf>
    <xf numFmtId="164" fontId="28" fillId="3" borderId="739" xfId="0" applyNumberFormat="1" applyFont="1" applyFill="1" applyBorder="1" applyAlignment="1" applyProtection="1">
      <alignment vertical="center"/>
    </xf>
    <xf numFmtId="164" fontId="28" fillId="3" borderId="303" xfId="0" applyNumberFormat="1" applyFont="1" applyFill="1" applyBorder="1" applyAlignment="1" applyProtection="1">
      <alignment vertical="center"/>
    </xf>
    <xf numFmtId="169" fontId="16" fillId="3" borderId="303" xfId="0" applyNumberFormat="1" applyFont="1" applyFill="1" applyBorder="1" applyAlignment="1" applyProtection="1">
      <alignment horizontal="left" vertical="center"/>
    </xf>
    <xf numFmtId="38" fontId="11" fillId="3" borderId="303" xfId="0" applyNumberFormat="1" applyFont="1" applyFill="1" applyBorder="1" applyAlignment="1" applyProtection="1">
      <alignment vertical="center"/>
    </xf>
    <xf numFmtId="38" fontId="19" fillId="5" borderId="303" xfId="0" applyNumberFormat="1" applyFont="1" applyFill="1" applyBorder="1" applyAlignment="1" applyProtection="1">
      <alignment horizontal="right" vertical="center"/>
    </xf>
    <xf numFmtId="38" fontId="19" fillId="5" borderId="303" xfId="0" applyNumberFormat="1" applyFont="1" applyFill="1" applyBorder="1" applyAlignment="1" applyProtection="1">
      <alignment vertical="center"/>
    </xf>
    <xf numFmtId="165" fontId="19" fillId="5" borderId="303" xfId="0" applyNumberFormat="1" applyFont="1" applyFill="1" applyBorder="1" applyAlignment="1" applyProtection="1">
      <alignment horizontal="center" vertical="center"/>
    </xf>
    <xf numFmtId="38" fontId="8" fillId="3" borderId="303" xfId="0" applyNumberFormat="1" applyFont="1" applyFill="1" applyBorder="1" applyAlignment="1" applyProtection="1">
      <alignment horizontal="right" vertical="center"/>
    </xf>
    <xf numFmtId="165" fontId="21" fillId="3" borderId="303" xfId="0" applyNumberFormat="1" applyFont="1" applyFill="1" applyBorder="1" applyAlignment="1" applyProtection="1">
      <alignment horizontal="center" vertical="center"/>
    </xf>
    <xf numFmtId="165" fontId="15" fillId="5" borderId="303" xfId="0" applyNumberFormat="1" applyFont="1" applyFill="1" applyBorder="1" applyAlignment="1" applyProtection="1">
      <alignment horizontal="center" vertical="center"/>
    </xf>
    <xf numFmtId="38" fontId="13" fillId="5" borderId="778" xfId="4" applyNumberFormat="1" applyFont="1" applyFill="1" applyBorder="1" applyAlignment="1" applyProtection="1">
      <alignment vertical="center"/>
    </xf>
    <xf numFmtId="169" fontId="139" fillId="3" borderId="313" xfId="0" applyNumberFormat="1" applyFont="1" applyFill="1" applyBorder="1" applyAlignment="1" applyProtection="1">
      <alignment vertical="center"/>
    </xf>
    <xf numFmtId="164" fontId="24" fillId="3" borderId="0" xfId="0" applyNumberFormat="1" applyFont="1" applyFill="1" applyBorder="1" applyAlignment="1" applyProtection="1">
      <alignment vertical="center"/>
    </xf>
    <xf numFmtId="169" fontId="25" fillId="3" borderId="0" xfId="0" applyNumberFormat="1" applyFont="1" applyFill="1" applyBorder="1" applyAlignment="1" applyProtection="1">
      <alignment horizontal="left" vertical="center"/>
    </xf>
    <xf numFmtId="38" fontId="22" fillId="3" borderId="0" xfId="0" applyNumberFormat="1" applyFont="1" applyFill="1" applyBorder="1" applyAlignment="1" applyProtection="1">
      <alignment vertical="center"/>
    </xf>
    <xf numFmtId="38" fontId="8" fillId="5" borderId="0" xfId="0" applyNumberFormat="1" applyFont="1" applyFill="1" applyBorder="1" applyAlignment="1" applyProtection="1">
      <alignment horizontal="right" vertical="center"/>
    </xf>
    <xf numFmtId="165" fontId="11" fillId="5" borderId="694" xfId="0" applyNumberFormat="1" applyFont="1" applyFill="1" applyBorder="1" applyAlignment="1" applyProtection="1">
      <alignment horizontal="center" vertical="center"/>
    </xf>
    <xf numFmtId="38" fontId="8" fillId="5" borderId="694" xfId="0" applyNumberFormat="1" applyFont="1" applyFill="1" applyBorder="1" applyAlignment="1" applyProtection="1">
      <alignment vertical="center"/>
    </xf>
    <xf numFmtId="165" fontId="19" fillId="5" borderId="694" xfId="0" applyNumberFormat="1" applyFont="1" applyFill="1" applyBorder="1" applyAlignment="1" applyProtection="1">
      <alignment horizontal="center" vertical="center"/>
    </xf>
    <xf numFmtId="38" fontId="8" fillId="3" borderId="694" xfId="0" applyNumberFormat="1" applyFont="1" applyFill="1" applyBorder="1" applyAlignment="1" applyProtection="1">
      <alignment horizontal="right" vertical="center"/>
    </xf>
    <xf numFmtId="165" fontId="21" fillId="3" borderId="694" xfId="0" applyNumberFormat="1" applyFont="1" applyFill="1" applyBorder="1" applyAlignment="1" applyProtection="1">
      <alignment horizontal="center" vertical="center"/>
    </xf>
    <xf numFmtId="38" fontId="10" fillId="5" borderId="694" xfId="0" applyNumberFormat="1" applyFont="1" applyFill="1" applyBorder="1" applyAlignment="1" applyProtection="1">
      <alignment horizontal="right" vertical="center"/>
    </xf>
    <xf numFmtId="38" fontId="8" fillId="0" borderId="20" xfId="0" applyNumberFormat="1" applyFont="1" applyFill="1" applyBorder="1" applyAlignment="1" applyProtection="1">
      <alignment vertical="center" wrapText="1"/>
    </xf>
    <xf numFmtId="38" fontId="140" fillId="36" borderId="0" xfId="0" applyNumberFormat="1" applyFont="1" applyFill="1" applyBorder="1" applyAlignment="1" applyProtection="1">
      <alignment vertical="top" wrapText="1"/>
    </xf>
    <xf numFmtId="164" fontId="6" fillId="0" borderId="313" xfId="0" applyNumberFormat="1" applyFont="1" applyFill="1" applyBorder="1" applyAlignment="1" applyProtection="1">
      <alignment vertical="center"/>
    </xf>
    <xf numFmtId="38" fontId="8" fillId="0" borderId="0" xfId="0" applyNumberFormat="1" applyFont="1" applyFill="1" applyBorder="1" applyAlignment="1" applyProtection="1">
      <alignment vertical="top" wrapText="1"/>
    </xf>
    <xf numFmtId="38" fontId="140" fillId="0" borderId="771" xfId="0" applyNumberFormat="1" applyFont="1" applyFill="1" applyBorder="1" applyAlignment="1" applyProtection="1">
      <alignment vertical="top" wrapText="1"/>
    </xf>
    <xf numFmtId="38" fontId="140" fillId="0" borderId="20" xfId="0" applyNumberFormat="1" applyFont="1" applyFill="1" applyBorder="1" applyAlignment="1" applyProtection="1">
      <alignment vertical="top" wrapText="1"/>
    </xf>
    <xf numFmtId="38" fontId="3" fillId="0" borderId="0" xfId="0" applyNumberFormat="1" applyFont="1" applyBorder="1" applyProtection="1"/>
    <xf numFmtId="164" fontId="18" fillId="0" borderId="0" xfId="0" applyFont="1" applyBorder="1" applyAlignment="1" applyProtection="1">
      <alignment horizontal="center"/>
    </xf>
    <xf numFmtId="164" fontId="58" fillId="0" borderId="0" xfId="0" applyNumberFormat="1" applyFont="1" applyFill="1" applyBorder="1" applyAlignment="1" applyProtection="1">
      <alignment vertical="center"/>
    </xf>
    <xf numFmtId="7" fontId="6" fillId="0" borderId="0" xfId="0" applyNumberFormat="1" applyFont="1" applyFill="1" applyBorder="1" applyAlignment="1" applyProtection="1">
      <alignment vertical="center"/>
    </xf>
    <xf numFmtId="38" fontId="140" fillId="0" borderId="771" xfId="0" applyNumberFormat="1" applyFont="1" applyFill="1" applyBorder="1" applyAlignment="1" applyProtection="1">
      <alignment vertical="center"/>
    </xf>
    <xf numFmtId="164" fontId="6" fillId="0" borderId="739" xfId="0" applyNumberFormat="1" applyFont="1" applyFill="1" applyBorder="1" applyAlignment="1" applyProtection="1">
      <alignment vertical="center"/>
    </xf>
    <xf numFmtId="164" fontId="6" fillId="0" borderId="303" xfId="0" applyNumberFormat="1" applyFont="1" applyFill="1" applyBorder="1" applyAlignment="1" applyProtection="1">
      <alignment vertical="center"/>
    </xf>
    <xf numFmtId="164" fontId="3" fillId="0" borderId="303" xfId="0" applyFont="1" applyBorder="1" applyProtection="1"/>
    <xf numFmtId="164" fontId="58" fillId="0" borderId="303" xfId="0" applyNumberFormat="1" applyFont="1" applyFill="1" applyBorder="1" applyAlignment="1" applyProtection="1">
      <alignment vertical="center"/>
    </xf>
    <xf numFmtId="38" fontId="3" fillId="0" borderId="303" xfId="0" applyNumberFormat="1" applyFont="1" applyBorder="1" applyProtection="1"/>
    <xf numFmtId="38" fontId="6" fillId="0" borderId="303" xfId="0" applyNumberFormat="1" applyFont="1" applyFill="1" applyBorder="1" applyAlignment="1" applyProtection="1">
      <alignment vertical="center"/>
    </xf>
    <xf numFmtId="37" fontId="6" fillId="0" borderId="303" xfId="0" applyNumberFormat="1" applyFont="1" applyFill="1" applyBorder="1" applyAlignment="1" applyProtection="1">
      <alignment vertical="center"/>
    </xf>
    <xf numFmtId="38" fontId="130" fillId="0" borderId="778" xfId="0" applyNumberFormat="1" applyFont="1" applyFill="1" applyBorder="1" applyAlignment="1" applyProtection="1">
      <alignment vertical="center"/>
    </xf>
    <xf numFmtId="169" fontId="130" fillId="0" borderId="20" xfId="0" applyNumberFormat="1" applyFont="1" applyFill="1" applyBorder="1" applyAlignment="1" applyProtection="1">
      <alignment vertical="center"/>
    </xf>
    <xf numFmtId="169" fontId="130" fillId="28" borderId="0" xfId="0" applyNumberFormat="1" applyFont="1" applyFill="1" applyBorder="1" applyAlignment="1" applyProtection="1">
      <alignment vertical="center"/>
    </xf>
    <xf numFmtId="164" fontId="3" fillId="36" borderId="88" xfId="0" applyNumberFormat="1" applyFont="1" applyFill="1" applyBorder="1" applyAlignment="1" applyProtection="1">
      <alignment vertical="center"/>
    </xf>
    <xf numFmtId="164" fontId="80" fillId="36" borderId="0" xfId="0" applyNumberFormat="1" applyFont="1" applyFill="1" applyBorder="1" applyAlignment="1" applyProtection="1">
      <alignment horizontal="left" vertical="center"/>
    </xf>
    <xf numFmtId="164" fontId="3" fillId="36" borderId="0" xfId="0" applyNumberFormat="1" applyFont="1" applyFill="1" applyBorder="1" applyAlignment="1" applyProtection="1">
      <alignment vertical="center"/>
    </xf>
    <xf numFmtId="38" fontId="3" fillId="36" borderId="0" xfId="0" applyNumberFormat="1" applyFont="1" applyFill="1" applyBorder="1" applyAlignment="1" applyProtection="1">
      <alignment vertical="center"/>
    </xf>
    <xf numFmtId="164" fontId="6" fillId="36" borderId="0" xfId="0" applyNumberFormat="1" applyFont="1" applyFill="1" applyBorder="1" applyAlignment="1" applyProtection="1">
      <alignment vertical="center"/>
    </xf>
    <xf numFmtId="37" fontId="3" fillId="36" borderId="0" xfId="0" applyNumberFormat="1" applyFont="1" applyFill="1" applyBorder="1" applyAlignment="1" applyProtection="1">
      <alignment vertical="center"/>
    </xf>
    <xf numFmtId="38" fontId="80" fillId="36" borderId="0" xfId="0" applyNumberFormat="1" applyFont="1" applyFill="1" applyBorder="1" applyAlignment="1" applyProtection="1">
      <alignment horizontal="left" vertical="center"/>
    </xf>
    <xf numFmtId="169" fontId="139" fillId="28" borderId="0" xfId="0" applyNumberFormat="1" applyFont="1" applyFill="1" applyBorder="1" applyAlignment="1" applyProtection="1">
      <alignment vertical="center"/>
    </xf>
    <xf numFmtId="164" fontId="3" fillId="36" borderId="0" xfId="0" applyFont="1" applyFill="1" applyBorder="1" applyAlignment="1" applyProtection="1">
      <alignment vertical="center"/>
    </xf>
    <xf numFmtId="164" fontId="6" fillId="36" borderId="0" xfId="0" applyNumberFormat="1" applyFont="1" applyFill="1" applyBorder="1" applyAlignment="1" applyProtection="1">
      <alignment horizontal="left" vertical="center"/>
    </xf>
    <xf numFmtId="7" fontId="6" fillId="36" borderId="0" xfId="0" applyNumberFormat="1" applyFont="1" applyFill="1" applyBorder="1" applyAlignment="1" applyProtection="1">
      <alignment vertical="center"/>
    </xf>
    <xf numFmtId="164" fontId="6" fillId="36" borderId="0" xfId="0" applyFont="1" applyFill="1" applyBorder="1" applyAlignment="1" applyProtection="1">
      <alignment vertical="center"/>
    </xf>
    <xf numFmtId="164" fontId="3" fillId="6" borderId="88" xfId="0" applyNumberFormat="1" applyFont="1" applyFill="1" applyBorder="1" applyAlignment="1" applyProtection="1">
      <alignment vertical="center"/>
    </xf>
    <xf numFmtId="164" fontId="2" fillId="6" borderId="0" xfId="0" applyFont="1" applyFill="1" applyBorder="1" applyAlignment="1" applyProtection="1">
      <alignment horizontal="left" vertical="center"/>
    </xf>
    <xf numFmtId="164" fontId="2"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vertical="center"/>
    </xf>
    <xf numFmtId="164" fontId="3" fillId="6" borderId="0" xfId="0" applyFont="1" applyFill="1" applyBorder="1" applyAlignment="1" applyProtection="1">
      <alignment vertical="center"/>
    </xf>
    <xf numFmtId="38" fontId="2" fillId="6" borderId="0" xfId="0" applyNumberFormat="1" applyFont="1" applyFill="1" applyBorder="1" applyAlignment="1" applyProtection="1">
      <alignment horizontal="left" vertical="center"/>
    </xf>
    <xf numFmtId="164" fontId="6" fillId="6" borderId="0" xfId="0" applyFont="1" applyFill="1" applyBorder="1" applyAlignment="1" applyProtection="1">
      <alignment vertical="center"/>
    </xf>
    <xf numFmtId="38" fontId="3" fillId="6" borderId="0" xfId="0" applyNumberFormat="1" applyFont="1" applyFill="1" applyBorder="1" applyAlignment="1" applyProtection="1">
      <alignment vertical="center"/>
    </xf>
    <xf numFmtId="37" fontId="3" fillId="6" borderId="0" xfId="0" applyNumberFormat="1" applyFont="1" applyFill="1" applyBorder="1" applyAlignment="1" applyProtection="1">
      <alignment vertical="center"/>
    </xf>
    <xf numFmtId="7" fontId="6"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horizontal="center" vertical="center"/>
    </xf>
    <xf numFmtId="164" fontId="8" fillId="6" borderId="0" xfId="0" applyFont="1" applyFill="1" applyBorder="1" applyAlignment="1" applyProtection="1">
      <alignment horizontal="center" vertical="center"/>
    </xf>
    <xf numFmtId="169" fontId="139" fillId="13" borderId="0" xfId="0" applyNumberFormat="1" applyFont="1" applyFill="1" applyBorder="1" applyAlignment="1" applyProtection="1">
      <alignment vertical="center"/>
    </xf>
    <xf numFmtId="164" fontId="3" fillId="6" borderId="89" xfId="0" applyNumberFormat="1" applyFont="1" applyFill="1" applyBorder="1" applyAlignment="1" applyProtection="1">
      <alignment vertical="center"/>
    </xf>
    <xf numFmtId="164" fontId="3" fillId="6" borderId="90" xfId="0" applyNumberFormat="1" applyFont="1" applyFill="1" applyBorder="1" applyAlignment="1" applyProtection="1">
      <alignment vertical="center"/>
    </xf>
    <xf numFmtId="38" fontId="3" fillId="6" borderId="90" xfId="0" applyNumberFormat="1" applyFont="1" applyFill="1" applyBorder="1" applyAlignment="1" applyProtection="1">
      <alignment vertical="center"/>
    </xf>
    <xf numFmtId="164" fontId="6" fillId="6" borderId="90" xfId="0" applyNumberFormat="1" applyFont="1" applyFill="1" applyBorder="1" applyAlignment="1" applyProtection="1">
      <alignment vertical="center"/>
    </xf>
    <xf numFmtId="37" fontId="3" fillId="6" borderId="90" xfId="0" applyNumberFormat="1" applyFont="1" applyFill="1" applyBorder="1" applyAlignment="1" applyProtection="1">
      <alignment vertical="center"/>
    </xf>
    <xf numFmtId="37" fontId="6" fillId="6" borderId="90" xfId="0" applyNumberFormat="1" applyFont="1" applyFill="1" applyBorder="1" applyAlignment="1" applyProtection="1">
      <alignment vertical="center"/>
    </xf>
    <xf numFmtId="164" fontId="6" fillId="6" borderId="90" xfId="0" applyFont="1" applyFill="1" applyBorder="1" applyAlignment="1" applyProtection="1">
      <alignment vertical="center"/>
    </xf>
    <xf numFmtId="164" fontId="6" fillId="4" borderId="0"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38" fontId="6" fillId="4" borderId="0" xfId="0" applyNumberFormat="1" applyFont="1" applyFill="1" applyBorder="1" applyAlignment="1" applyProtection="1">
      <alignment vertical="center"/>
    </xf>
    <xf numFmtId="38" fontId="10" fillId="4" borderId="0" xfId="0" applyNumberFormat="1" applyFont="1" applyFill="1" applyBorder="1" applyAlignment="1" applyProtection="1">
      <alignment horizontal="right" vertical="center"/>
    </xf>
    <xf numFmtId="165" fontId="11" fillId="4" borderId="0" xfId="0" applyNumberFormat="1" applyFont="1" applyFill="1" applyBorder="1" applyAlignment="1" applyProtection="1">
      <alignment horizontal="center" vertical="center"/>
    </xf>
    <xf numFmtId="165" fontId="19" fillId="4" borderId="0"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38" fontId="12" fillId="5" borderId="0" xfId="0" applyNumberFormat="1" applyFont="1" applyFill="1" applyBorder="1" applyAlignment="1" applyProtection="1">
      <alignment vertical="center"/>
    </xf>
    <xf numFmtId="38" fontId="8" fillId="4" borderId="0" xfId="0" applyNumberFormat="1" applyFont="1" applyFill="1" applyBorder="1" applyAlignment="1" applyProtection="1">
      <alignment vertical="center"/>
    </xf>
    <xf numFmtId="165" fontId="15" fillId="0" borderId="0" xfId="0" applyNumberFormat="1"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169" fontId="130" fillId="4" borderId="0" xfId="0" applyNumberFormat="1" applyFont="1" applyFill="1" applyBorder="1" applyAlignment="1" applyProtection="1">
      <alignment vertical="center"/>
    </xf>
    <xf numFmtId="169" fontId="6" fillId="4" borderId="0" xfId="0" applyNumberFormat="1" applyFont="1" applyFill="1" applyBorder="1" applyAlignment="1" applyProtection="1">
      <alignment vertical="center"/>
    </xf>
    <xf numFmtId="164" fontId="8" fillId="6" borderId="86" xfId="0" applyNumberFormat="1" applyFont="1" applyFill="1" applyBorder="1" applyAlignment="1" applyProtection="1">
      <alignment vertical="center"/>
    </xf>
    <xf numFmtId="164" fontId="8" fillId="6" borderId="87" xfId="0" applyNumberFormat="1" applyFont="1" applyFill="1" applyBorder="1" applyAlignment="1" applyProtection="1">
      <alignment horizontal="left" vertical="center"/>
    </xf>
    <xf numFmtId="164"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horizontal="left" vertical="center"/>
    </xf>
    <xf numFmtId="164" fontId="6" fillId="6" borderId="87" xfId="0" applyNumberFormat="1" applyFont="1" applyFill="1" applyBorder="1" applyAlignment="1" applyProtection="1">
      <alignment vertical="center"/>
    </xf>
    <xf numFmtId="38" fontId="6" fillId="6" borderId="87" xfId="0" applyNumberFormat="1" applyFont="1" applyFill="1" applyBorder="1" applyAlignment="1" applyProtection="1">
      <alignment vertical="center"/>
    </xf>
    <xf numFmtId="169" fontId="130" fillId="13" borderId="0" xfId="0" applyNumberFormat="1" applyFont="1" applyFill="1" applyBorder="1" applyAlignment="1" applyProtection="1">
      <alignment vertical="center"/>
    </xf>
    <xf numFmtId="169" fontId="130" fillId="3" borderId="0" xfId="0" applyNumberFormat="1" applyFont="1" applyFill="1" applyBorder="1" applyAlignment="1" applyProtection="1">
      <alignment vertical="center"/>
    </xf>
    <xf numFmtId="164" fontId="6" fillId="6" borderId="88" xfId="0" applyNumberFormat="1" applyFont="1" applyFill="1" applyBorder="1" applyAlignment="1" applyProtection="1">
      <alignment vertical="center"/>
    </xf>
    <xf numFmtId="164" fontId="8" fillId="6" borderId="0" xfId="0" applyNumberFormat="1" applyFont="1" applyFill="1" applyBorder="1" applyAlignment="1" applyProtection="1">
      <alignment horizontal="left" vertical="center"/>
    </xf>
    <xf numFmtId="164" fontId="6" fillId="6" borderId="0" xfId="0" applyNumberFormat="1" applyFont="1" applyFill="1" applyBorder="1" applyAlignment="1" applyProtection="1">
      <alignment vertical="center"/>
    </xf>
    <xf numFmtId="38" fontId="6" fillId="6" borderId="0" xfId="0" applyNumberFormat="1" applyFont="1" applyFill="1" applyBorder="1" applyAlignment="1" applyProtection="1">
      <alignment vertical="center"/>
    </xf>
    <xf numFmtId="37" fontId="6" fillId="6" borderId="0" xfId="0" applyNumberFormat="1" applyFont="1" applyFill="1" applyBorder="1" applyAlignment="1" applyProtection="1">
      <alignment vertical="center"/>
    </xf>
    <xf numFmtId="38" fontId="8" fillId="6" borderId="0" xfId="0" applyNumberFormat="1" applyFont="1" applyFill="1" applyBorder="1" applyAlignment="1" applyProtection="1">
      <alignment horizontal="left" vertical="center"/>
    </xf>
    <xf numFmtId="164" fontId="8" fillId="6" borderId="0" xfId="0" applyNumberFormat="1" applyFont="1" applyFill="1" applyBorder="1" applyAlignment="1" applyProtection="1">
      <alignment vertical="center"/>
    </xf>
    <xf numFmtId="169" fontId="8" fillId="0" borderId="0" xfId="0" applyNumberFormat="1" applyFont="1" applyBorder="1" applyAlignment="1" applyProtection="1">
      <alignment vertical="center"/>
    </xf>
    <xf numFmtId="169" fontId="7" fillId="0" borderId="0" xfId="0" applyNumberFormat="1" applyFont="1" applyBorder="1" applyAlignment="1" applyProtection="1">
      <alignment vertical="center"/>
    </xf>
    <xf numFmtId="164" fontId="3" fillId="6" borderId="0" xfId="0" applyNumberFormat="1" applyFont="1" applyFill="1" applyBorder="1" applyAlignment="1" applyProtection="1">
      <alignment vertical="center"/>
    </xf>
    <xf numFmtId="164" fontId="3" fillId="6" borderId="3" xfId="0" applyNumberFormat="1" applyFont="1" applyFill="1" applyBorder="1" applyAlignment="1" applyProtection="1">
      <alignment vertical="center"/>
    </xf>
    <xf numFmtId="38" fontId="3" fillId="6" borderId="3" xfId="0" applyNumberFormat="1" applyFont="1" applyFill="1" applyBorder="1" applyAlignment="1" applyProtection="1">
      <alignment vertical="center"/>
    </xf>
    <xf numFmtId="164" fontId="6" fillId="6" borderId="91" xfId="0" applyNumberFormat="1" applyFont="1" applyFill="1" applyBorder="1" applyAlignment="1" applyProtection="1">
      <alignment horizontal="left" vertical="center"/>
    </xf>
    <xf numFmtId="7" fontId="6" fillId="6" borderId="3" xfId="0" applyNumberFormat="1" applyFont="1" applyFill="1" applyBorder="1" applyAlignment="1" applyProtection="1">
      <alignment vertical="center"/>
    </xf>
    <xf numFmtId="164" fontId="6" fillId="6" borderId="3" xfId="0" applyFont="1" applyFill="1" applyBorder="1" applyAlignment="1" applyProtection="1">
      <alignment vertical="center"/>
    </xf>
    <xf numFmtId="164" fontId="9" fillId="6" borderId="0" xfId="0" applyFont="1" applyFill="1" applyBorder="1" applyAlignment="1" applyProtection="1">
      <alignment horizontal="left" vertical="center"/>
    </xf>
    <xf numFmtId="164" fontId="9"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vertical="center"/>
    </xf>
    <xf numFmtId="164" fontId="10" fillId="6" borderId="0" xfId="0" applyFont="1" applyFill="1" applyBorder="1" applyAlignment="1" applyProtection="1">
      <alignment vertical="center"/>
    </xf>
    <xf numFmtId="38" fontId="9" fillId="6" borderId="0" xfId="0" applyNumberFormat="1" applyFont="1" applyFill="1" applyBorder="1" applyAlignment="1" applyProtection="1">
      <alignment horizontal="right" vertical="center"/>
    </xf>
    <xf numFmtId="164" fontId="6" fillId="6" borderId="0" xfId="0" applyFont="1" applyFill="1" applyBorder="1" applyAlignment="1" applyProtection="1">
      <alignment horizontal="center" vertical="center"/>
    </xf>
    <xf numFmtId="38" fontId="10" fillId="6" borderId="0" xfId="0" applyNumberFormat="1" applyFont="1" applyFill="1" applyBorder="1" applyAlignment="1" applyProtection="1">
      <alignment vertical="center"/>
    </xf>
    <xf numFmtId="37" fontId="10"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horizontal="left" vertical="center"/>
    </xf>
    <xf numFmtId="38" fontId="9" fillId="6" borderId="79" xfId="0" applyNumberFormat="1" applyFont="1" applyFill="1" applyBorder="1" applyAlignment="1" applyProtection="1">
      <alignment horizontal="center" vertical="center"/>
    </xf>
    <xf numFmtId="164" fontId="6" fillId="12" borderId="0" xfId="0" applyNumberFormat="1" applyFont="1" applyFill="1" applyBorder="1" applyAlignment="1" applyProtection="1">
      <alignment vertical="center"/>
    </xf>
    <xf numFmtId="164" fontId="6" fillId="12" borderId="0" xfId="0" applyNumberFormat="1" applyFont="1" applyFill="1" applyAlignment="1" applyProtection="1">
      <alignment vertical="center"/>
    </xf>
    <xf numFmtId="38" fontId="6" fillId="12" borderId="0" xfId="0" applyNumberFormat="1" applyFont="1" applyFill="1" applyAlignment="1" applyProtection="1">
      <alignment vertical="center"/>
    </xf>
    <xf numFmtId="165" fontId="15" fillId="4" borderId="0" xfId="0" applyNumberFormat="1" applyFont="1" applyFill="1" applyAlignment="1" applyProtection="1">
      <alignment horizontal="center" vertical="center"/>
    </xf>
    <xf numFmtId="38" fontId="6" fillId="4" borderId="0" xfId="0" applyNumberFormat="1" applyFont="1" applyFill="1" applyAlignment="1" applyProtection="1">
      <alignment vertical="center"/>
    </xf>
    <xf numFmtId="165" fontId="11" fillId="4" borderId="0" xfId="0" applyNumberFormat="1" applyFont="1" applyFill="1" applyAlignment="1" applyProtection="1">
      <alignment horizontal="center" vertical="center"/>
    </xf>
    <xf numFmtId="38" fontId="46" fillId="4" borderId="0" xfId="0" applyNumberFormat="1" applyFont="1" applyFill="1" applyAlignment="1" applyProtection="1">
      <alignment vertical="center"/>
    </xf>
    <xf numFmtId="165" fontId="15" fillId="0" borderId="0" xfId="0" applyNumberFormat="1" applyFont="1" applyAlignment="1" applyProtection="1">
      <alignment horizontal="center" vertical="center"/>
    </xf>
    <xf numFmtId="38" fontId="2" fillId="0" borderId="0" xfId="0" applyNumberFormat="1" applyFont="1" applyFill="1" applyBorder="1" applyAlignment="1" applyProtection="1">
      <alignment vertical="center"/>
    </xf>
    <xf numFmtId="38" fontId="46" fillId="0" borderId="0" xfId="0" applyNumberFormat="1" applyFont="1" applyAlignment="1" applyProtection="1">
      <alignment vertical="center"/>
    </xf>
    <xf numFmtId="164" fontId="15" fillId="0" borderId="0" xfId="0" applyFont="1" applyBorder="1" applyProtection="1"/>
    <xf numFmtId="164" fontId="30" fillId="3" borderId="191" xfId="0" applyNumberFormat="1" applyFont="1" applyFill="1" applyBorder="1" applyAlignment="1" applyProtection="1">
      <alignment horizontal="left" vertical="center"/>
    </xf>
    <xf numFmtId="164" fontId="31" fillId="3" borderId="189" xfId="0" applyNumberFormat="1" applyFont="1" applyFill="1" applyBorder="1" applyAlignment="1" applyProtection="1">
      <alignment vertical="center"/>
    </xf>
    <xf numFmtId="164" fontId="35" fillId="3" borderId="189" xfId="0" applyFont="1" applyFill="1" applyBorder="1" applyAlignment="1" applyProtection="1">
      <alignment vertical="center"/>
    </xf>
    <xf numFmtId="38" fontId="35" fillId="3" borderId="189" xfId="0" applyNumberFormat="1" applyFont="1" applyFill="1" applyBorder="1" applyAlignment="1" applyProtection="1">
      <alignment vertical="center"/>
    </xf>
    <xf numFmtId="38" fontId="35" fillId="3" borderId="189" xfId="2" applyNumberFormat="1" applyFont="1" applyFill="1" applyBorder="1" applyAlignment="1" applyProtection="1">
      <alignment vertical="center"/>
    </xf>
    <xf numFmtId="165" fontId="35" fillId="3" borderId="189"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wrapText="1"/>
    </xf>
    <xf numFmtId="165" fontId="35" fillId="3" borderId="173" xfId="0" applyNumberFormat="1" applyFont="1" applyFill="1" applyBorder="1" applyAlignment="1" applyProtection="1">
      <alignment horizontal="center" vertical="center" wrapText="1"/>
    </xf>
    <xf numFmtId="169" fontId="35" fillId="3" borderId="192" xfId="4" applyNumberFormat="1" applyFont="1" applyFill="1" applyBorder="1" applyAlignment="1" applyProtection="1">
      <alignment vertical="center" wrapText="1"/>
    </xf>
    <xf numFmtId="164" fontId="30" fillId="3" borderId="192" xfId="0" applyNumberFormat="1" applyFont="1" applyFill="1" applyBorder="1" applyAlignment="1" applyProtection="1">
      <alignment vertical="center"/>
    </xf>
    <xf numFmtId="164" fontId="30" fillId="3" borderId="0" xfId="0" applyNumberFormat="1" applyFont="1" applyFill="1" applyBorder="1" applyAlignment="1" applyProtection="1">
      <alignment vertical="center"/>
    </xf>
    <xf numFmtId="164" fontId="35" fillId="3" borderId="0" xfId="0" applyFont="1" applyFill="1" applyBorder="1" applyAlignment="1" applyProtection="1">
      <alignment vertical="center"/>
    </xf>
    <xf numFmtId="38" fontId="35" fillId="3" borderId="0" xfId="0" applyNumberFormat="1" applyFont="1" applyFill="1" applyBorder="1" applyAlignment="1" applyProtection="1">
      <alignment vertical="center"/>
    </xf>
    <xf numFmtId="38" fontId="35" fillId="3" borderId="0" xfId="2" applyNumberFormat="1" applyFont="1" applyFill="1" applyBorder="1" applyAlignment="1" applyProtection="1">
      <alignment vertical="center"/>
    </xf>
    <xf numFmtId="165" fontId="36" fillId="3" borderId="0" xfId="0" applyNumberFormat="1" applyFont="1" applyFill="1" applyBorder="1" applyAlignment="1" applyProtection="1">
      <alignment horizontal="center" vertical="center"/>
    </xf>
    <xf numFmtId="165" fontId="30" fillId="3" borderId="60" xfId="0" applyNumberFormat="1" applyFont="1" applyFill="1" applyBorder="1" applyAlignment="1" applyProtection="1">
      <alignment horizontal="center" vertical="center" wrapText="1"/>
    </xf>
    <xf numFmtId="165" fontId="36" fillId="3" borderId="60" xfId="0" applyNumberFormat="1" applyFont="1" applyFill="1" applyBorder="1" applyAlignment="1" applyProtection="1">
      <alignment horizontal="center" vertical="center" wrapText="1"/>
    </xf>
    <xf numFmtId="164" fontId="3" fillId="0" borderId="193" xfId="0" applyFont="1" applyBorder="1" applyProtection="1"/>
    <xf numFmtId="164" fontId="3" fillId="0" borderId="92" xfId="0" applyFont="1" applyBorder="1" applyProtection="1"/>
    <xf numFmtId="164" fontId="31" fillId="0" borderId="61" xfId="0" applyFont="1" applyBorder="1" applyAlignment="1" applyProtection="1">
      <alignment horizontal="center"/>
    </xf>
    <xf numFmtId="164" fontId="6" fillId="0" borderId="61" xfId="0" applyFont="1" applyBorder="1" applyProtection="1"/>
    <xf numFmtId="164" fontId="6" fillId="0" borderId="448" xfId="0" applyFont="1" applyBorder="1" applyProtection="1"/>
    <xf numFmtId="164" fontId="31" fillId="0" borderId="60" xfId="0" applyFont="1" applyBorder="1" applyAlignment="1" applyProtection="1">
      <alignment horizontal="center"/>
    </xf>
    <xf numFmtId="164" fontId="6" fillId="0" borderId="192" xfId="4" applyFont="1" applyBorder="1" applyProtection="1"/>
    <xf numFmtId="164" fontId="139" fillId="0" borderId="0" xfId="0" applyFont="1" applyBorder="1" applyProtection="1"/>
    <xf numFmtId="164" fontId="30" fillId="3" borderId="192" xfId="0" applyNumberFormat="1" applyFont="1" applyFill="1" applyBorder="1" applyAlignment="1" applyProtection="1">
      <alignment horizontal="left" vertical="center"/>
    </xf>
    <xf numFmtId="164" fontId="30" fillId="3" borderId="163" xfId="0" applyNumberFormat="1" applyFont="1" applyFill="1" applyBorder="1" applyAlignment="1" applyProtection="1">
      <alignment horizontal="left" vertical="center"/>
    </xf>
    <xf numFmtId="164" fontId="35" fillId="3" borderId="163" xfId="0" applyFont="1" applyFill="1" applyBorder="1" applyAlignment="1" applyProtection="1">
      <alignment vertical="center"/>
    </xf>
    <xf numFmtId="38" fontId="35" fillId="3" borderId="163" xfId="0" applyNumberFormat="1" applyFont="1" applyFill="1" applyBorder="1" applyAlignment="1" applyProtection="1">
      <alignment vertical="center"/>
    </xf>
    <xf numFmtId="165" fontId="35" fillId="3" borderId="164" xfId="0" applyNumberFormat="1" applyFont="1" applyFill="1" applyBorder="1" applyAlignment="1" applyProtection="1">
      <alignment horizontal="center" vertical="center"/>
    </xf>
    <xf numFmtId="175" fontId="31" fillId="3" borderId="165" xfId="0" applyNumberFormat="1" applyFont="1" applyFill="1" applyBorder="1" applyAlignment="1" applyProtection="1">
      <alignment horizontal="right" vertical="center"/>
    </xf>
    <xf numFmtId="175" fontId="31" fillId="3" borderId="166" xfId="0" applyNumberFormat="1" applyFont="1" applyFill="1" applyBorder="1" applyAlignment="1" applyProtection="1">
      <alignment horizontal="center" vertical="center"/>
    </xf>
    <xf numFmtId="175" fontId="31" fillId="3" borderId="173" xfId="0" applyNumberFormat="1" applyFont="1" applyFill="1" applyBorder="1" applyAlignment="1" applyProtection="1">
      <alignment horizontal="center" vertical="center"/>
    </xf>
    <xf numFmtId="175" fontId="31" fillId="3" borderId="466"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xf>
    <xf numFmtId="38" fontId="31" fillId="3" borderId="165" xfId="0" applyNumberFormat="1" applyFont="1" applyFill="1" applyBorder="1" applyAlignment="1" applyProtection="1">
      <alignment horizontal="right" vertical="center"/>
    </xf>
    <xf numFmtId="169" fontId="31" fillId="3" borderId="192" xfId="4" applyNumberFormat="1" applyFont="1" applyFill="1" applyBorder="1" applyAlignment="1" applyProtection="1">
      <alignment vertical="center"/>
    </xf>
    <xf numFmtId="164" fontId="30" fillId="3" borderId="167" xfId="0" applyNumberFormat="1" applyFont="1" applyFill="1" applyBorder="1" applyAlignment="1" applyProtection="1">
      <alignment horizontal="left" vertical="center"/>
    </xf>
    <xf numFmtId="164" fontId="35" fillId="3" borderId="167" xfId="0" applyFont="1" applyFill="1" applyBorder="1" applyAlignment="1" applyProtection="1">
      <alignment vertical="center"/>
    </xf>
    <xf numFmtId="38" fontId="35" fillId="3" borderId="167" xfId="0" applyNumberFormat="1" applyFont="1" applyFill="1" applyBorder="1" applyAlignment="1" applyProtection="1">
      <alignment vertical="center"/>
    </xf>
    <xf numFmtId="38" fontId="37" fillId="3" borderId="167" xfId="0" applyNumberFormat="1" applyFont="1" applyFill="1" applyBorder="1" applyAlignment="1" applyProtection="1">
      <alignment horizontal="right" vertical="center"/>
    </xf>
    <xf numFmtId="165" fontId="35" fillId="3" borderId="168" xfId="0" applyNumberFormat="1" applyFont="1" applyFill="1" applyBorder="1" applyAlignment="1" applyProtection="1">
      <alignment horizontal="center" vertical="center"/>
    </xf>
    <xf numFmtId="175" fontId="31" fillId="3" borderId="167" xfId="0" applyNumberFormat="1" applyFont="1" applyFill="1" applyBorder="1" applyAlignment="1" applyProtection="1">
      <alignment horizontal="center" vertical="center"/>
    </xf>
    <xf numFmtId="175" fontId="31" fillId="3" borderId="169" xfId="0" applyNumberFormat="1" applyFont="1" applyFill="1" applyBorder="1" applyAlignment="1" applyProtection="1">
      <alignment horizontal="right" vertical="center"/>
    </xf>
    <xf numFmtId="175" fontId="31" fillId="3" borderId="60" xfId="0" applyNumberFormat="1" applyFont="1" applyFill="1" applyBorder="1" applyAlignment="1" applyProtection="1">
      <alignment horizontal="center" vertical="center"/>
    </xf>
    <xf numFmtId="175" fontId="31" fillId="3" borderId="438" xfId="0" applyNumberFormat="1" applyFont="1" applyFill="1" applyBorder="1" applyAlignment="1" applyProtection="1">
      <alignment horizontal="right" vertical="center"/>
    </xf>
    <xf numFmtId="165" fontId="31" fillId="3" borderId="60" xfId="0" applyNumberFormat="1" applyFont="1" applyFill="1" applyBorder="1" applyAlignment="1" applyProtection="1">
      <alignment horizontal="center" vertical="center"/>
    </xf>
    <xf numFmtId="38" fontId="31" fillId="3" borderId="441" xfId="0" applyNumberFormat="1" applyFont="1" applyFill="1" applyBorder="1" applyAlignment="1" applyProtection="1">
      <alignment horizontal="right" vertical="center"/>
    </xf>
    <xf numFmtId="10" fontId="37" fillId="3" borderId="168" xfId="0" applyNumberFormat="1" applyFont="1" applyFill="1" applyBorder="1" applyAlignment="1" applyProtection="1">
      <alignment vertical="center"/>
    </xf>
    <xf numFmtId="175" fontId="31" fillId="3" borderId="167" xfId="0" applyNumberFormat="1" applyFont="1" applyFill="1" applyBorder="1" applyAlignment="1" applyProtection="1">
      <alignment vertical="center"/>
    </xf>
    <xf numFmtId="175" fontId="31" fillId="3" borderId="60" xfId="0" applyNumberFormat="1" applyFont="1" applyFill="1" applyBorder="1" applyAlignment="1" applyProtection="1">
      <alignment vertical="center"/>
    </xf>
    <xf numFmtId="10" fontId="31" fillId="3" borderId="60" xfId="0" applyNumberFormat="1" applyFont="1" applyFill="1" applyBorder="1" applyAlignment="1" applyProtection="1">
      <alignment vertical="center"/>
    </xf>
    <xf numFmtId="164" fontId="30" fillId="3" borderId="170" xfId="0" applyNumberFormat="1" applyFont="1" applyFill="1" applyBorder="1" applyAlignment="1" applyProtection="1">
      <alignment horizontal="left" vertical="center"/>
    </xf>
    <xf numFmtId="164" fontId="35" fillId="3" borderId="170" xfId="0" applyFont="1" applyFill="1" applyBorder="1" applyAlignment="1" applyProtection="1">
      <alignment vertical="center"/>
    </xf>
    <xf numFmtId="38" fontId="35" fillId="3" borderId="170" xfId="0" applyNumberFormat="1" applyFont="1" applyFill="1" applyBorder="1" applyAlignment="1" applyProtection="1">
      <alignment vertical="center"/>
    </xf>
    <xf numFmtId="38" fontId="37" fillId="3" borderId="170" xfId="0" applyNumberFormat="1" applyFont="1" applyFill="1" applyBorder="1" applyAlignment="1" applyProtection="1">
      <alignment horizontal="right" vertical="center"/>
    </xf>
    <xf numFmtId="10" fontId="37" fillId="3" borderId="171" xfId="0" applyNumberFormat="1" applyFont="1" applyFill="1" applyBorder="1" applyAlignment="1" applyProtection="1">
      <alignment vertical="center"/>
    </xf>
    <xf numFmtId="175" fontId="31" fillId="3" borderId="170" xfId="0" applyNumberFormat="1" applyFont="1" applyFill="1" applyBorder="1" applyAlignment="1" applyProtection="1">
      <alignment vertical="center"/>
    </xf>
    <xf numFmtId="175" fontId="31" fillId="3" borderId="172" xfId="0" applyNumberFormat="1" applyFont="1" applyFill="1" applyBorder="1" applyAlignment="1" applyProtection="1">
      <alignment horizontal="right" vertical="center"/>
    </xf>
    <xf numFmtId="175" fontId="31" fillId="3" borderId="61" xfId="0" applyNumberFormat="1" applyFont="1" applyFill="1" applyBorder="1" applyAlignment="1" applyProtection="1">
      <alignment vertical="center"/>
    </xf>
    <xf numFmtId="175" fontId="31" fillId="3" borderId="448" xfId="0" applyNumberFormat="1" applyFont="1" applyFill="1" applyBorder="1" applyAlignment="1" applyProtection="1">
      <alignment vertical="center"/>
    </xf>
    <xf numFmtId="10" fontId="31" fillId="3" borderId="448" xfId="0" applyNumberFormat="1" applyFont="1" applyFill="1" applyBorder="1" applyAlignment="1" applyProtection="1">
      <alignment vertical="center"/>
    </xf>
    <xf numFmtId="38" fontId="31" fillId="3" borderId="442" xfId="0" applyNumberFormat="1" applyFont="1" applyFill="1" applyBorder="1" applyAlignment="1" applyProtection="1">
      <alignment horizontal="right" vertical="center"/>
    </xf>
    <xf numFmtId="164" fontId="31" fillId="3" borderId="194" xfId="0" applyNumberFormat="1" applyFont="1" applyFill="1" applyBorder="1" applyAlignment="1" applyProtection="1">
      <alignment vertical="center"/>
    </xf>
    <xf numFmtId="164" fontId="30" fillId="3" borderId="189" xfId="0" applyNumberFormat="1" applyFont="1" applyFill="1" applyBorder="1" applyAlignment="1" applyProtection="1">
      <alignment horizontal="left" vertical="center"/>
    </xf>
    <xf numFmtId="175" fontId="31" fillId="3" borderId="173" xfId="0" applyNumberFormat="1" applyFont="1" applyFill="1" applyBorder="1" applyAlignment="1" applyProtection="1">
      <alignment horizontal="right" vertical="center"/>
    </xf>
    <xf numFmtId="175" fontId="31" fillId="3" borderId="189" xfId="0" applyNumberFormat="1" applyFont="1" applyFill="1" applyBorder="1" applyAlignment="1" applyProtection="1">
      <alignment vertical="center"/>
    </xf>
    <xf numFmtId="175" fontId="31" fillId="3" borderId="173" xfId="0" applyNumberFormat="1" applyFont="1" applyFill="1" applyBorder="1" applyAlignment="1" applyProtection="1">
      <alignment vertical="center"/>
    </xf>
    <xf numFmtId="10" fontId="31" fillId="3" borderId="173" xfId="0" applyNumberFormat="1" applyFont="1" applyFill="1" applyBorder="1" applyAlignment="1" applyProtection="1">
      <alignment vertical="center"/>
    </xf>
    <xf numFmtId="38" fontId="31" fillId="3" borderId="173" xfId="0" applyNumberFormat="1" applyFont="1" applyFill="1" applyBorder="1" applyAlignment="1" applyProtection="1">
      <alignment horizontal="right" vertical="center"/>
    </xf>
    <xf numFmtId="164" fontId="6" fillId="3" borderId="189" xfId="0" applyNumberFormat="1" applyFont="1" applyFill="1" applyBorder="1" applyAlignment="1" applyProtection="1">
      <alignment vertical="center"/>
    </xf>
    <xf numFmtId="38" fontId="6" fillId="3" borderId="189" xfId="0" applyNumberFormat="1" applyFont="1" applyFill="1" applyBorder="1" applyAlignment="1" applyProtection="1">
      <alignment vertical="center"/>
    </xf>
    <xf numFmtId="164" fontId="78" fillId="3" borderId="189" xfId="0" applyNumberFormat="1" applyFont="1" applyFill="1" applyBorder="1" applyAlignment="1" applyProtection="1">
      <alignment vertical="center"/>
    </xf>
    <xf numFmtId="38" fontId="78" fillId="3" borderId="189" xfId="0" applyNumberFormat="1" applyFont="1" applyFill="1" applyBorder="1" applyAlignment="1" applyProtection="1">
      <alignment vertical="center"/>
    </xf>
    <xf numFmtId="164" fontId="15" fillId="3" borderId="189" xfId="0" applyNumberFormat="1" applyFont="1" applyFill="1" applyBorder="1" applyAlignment="1" applyProtection="1">
      <alignment vertical="center"/>
    </xf>
    <xf numFmtId="10" fontId="3" fillId="3" borderId="562" xfId="0" applyNumberFormat="1" applyFont="1" applyFill="1" applyBorder="1" applyAlignment="1" applyProtection="1">
      <alignment vertical="center"/>
    </xf>
    <xf numFmtId="38" fontId="3" fillId="3" borderId="557" xfId="0" applyNumberFormat="1" applyFont="1" applyFill="1" applyBorder="1" applyAlignment="1" applyProtection="1">
      <alignment vertical="center"/>
    </xf>
    <xf numFmtId="164" fontId="6" fillId="0" borderId="557" xfId="0" applyNumberFormat="1" applyFont="1" applyBorder="1" applyAlignment="1" applyProtection="1">
      <alignment vertical="center"/>
    </xf>
    <xf numFmtId="38" fontId="3" fillId="4" borderId="557" xfId="0" applyNumberFormat="1" applyFont="1" applyFill="1" applyBorder="1" applyAlignment="1" applyProtection="1">
      <alignment vertical="center"/>
    </xf>
    <xf numFmtId="10" fontId="3" fillId="4" borderId="557" xfId="0" applyNumberFormat="1" applyFont="1" applyFill="1" applyBorder="1" applyAlignment="1" applyProtection="1">
      <alignment vertical="center"/>
    </xf>
    <xf numFmtId="169" fontId="139" fillId="4" borderId="313" xfId="0" applyNumberFormat="1" applyFont="1" applyFill="1" applyBorder="1" applyAlignment="1" applyProtection="1">
      <alignment vertical="center"/>
    </xf>
    <xf numFmtId="173" fontId="3" fillId="3" borderId="7" xfId="0" applyNumberFormat="1" applyFont="1" applyFill="1" applyBorder="1" applyProtection="1"/>
    <xf numFmtId="38" fontId="3" fillId="3" borderId="461" xfId="0" applyNumberFormat="1" applyFont="1" applyFill="1" applyBorder="1" applyProtection="1"/>
    <xf numFmtId="173" fontId="3" fillId="3" borderId="461" xfId="0" applyNumberFormat="1" applyFont="1" applyFill="1" applyBorder="1" applyProtection="1"/>
    <xf numFmtId="164" fontId="3" fillId="0" borderId="30" xfId="0" applyFont="1" applyBorder="1" applyProtection="1"/>
    <xf numFmtId="164" fontId="3" fillId="0" borderId="449" xfId="0" applyFont="1" applyBorder="1" applyProtection="1"/>
    <xf numFmtId="164" fontId="139" fillId="0" borderId="313" xfId="0" applyFont="1" applyBorder="1" applyProtection="1"/>
    <xf numFmtId="164" fontId="28" fillId="8" borderId="7" xfId="0" applyNumberFormat="1" applyFont="1" applyFill="1" applyBorder="1" applyAlignment="1" applyProtection="1">
      <alignment horizontal="left" vertical="center"/>
    </xf>
    <xf numFmtId="164" fontId="19" fillId="8" borderId="461" xfId="0" applyFont="1" applyFill="1" applyBorder="1" applyAlignment="1" applyProtection="1">
      <alignment vertical="center"/>
    </xf>
    <xf numFmtId="164" fontId="19" fillId="8" borderId="461" xfId="0" applyNumberFormat="1" applyFont="1" applyFill="1" applyBorder="1" applyAlignment="1" applyProtection="1">
      <alignment vertical="center"/>
    </xf>
    <xf numFmtId="38" fontId="19" fillId="8" borderId="461"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right" vertical="center"/>
    </xf>
    <xf numFmtId="3" fontId="19" fillId="7" borderId="565" xfId="0" applyNumberFormat="1" applyFont="1" applyFill="1" applyBorder="1" applyAlignment="1" applyProtection="1">
      <alignment horizontal="right" vertical="center"/>
    </xf>
    <xf numFmtId="38" fontId="19" fillId="7" borderId="566" xfId="0" applyNumberFormat="1" applyFont="1" applyFill="1" applyBorder="1" applyAlignment="1" applyProtection="1">
      <alignment horizontal="right" vertical="center"/>
    </xf>
    <xf numFmtId="3" fontId="19" fillId="7" borderId="567" xfId="0" applyNumberFormat="1" applyFont="1" applyFill="1" applyBorder="1" applyAlignment="1" applyProtection="1">
      <alignment horizontal="right" vertical="center"/>
    </xf>
    <xf numFmtId="38" fontId="19" fillId="7" borderId="568" xfId="0" applyNumberFormat="1" applyFont="1" applyFill="1" applyBorder="1" applyAlignment="1" applyProtection="1">
      <alignment horizontal="right" vertical="center"/>
    </xf>
    <xf numFmtId="3" fontId="146" fillId="7" borderId="569" xfId="0" applyNumberFormat="1" applyFont="1" applyFill="1" applyBorder="1" applyAlignment="1" applyProtection="1">
      <alignment horizontal="right" vertical="center"/>
    </xf>
    <xf numFmtId="3" fontId="19" fillId="7" borderId="559" xfId="0" applyNumberFormat="1" applyFont="1" applyFill="1" applyBorder="1" applyAlignment="1" applyProtection="1">
      <alignment horizontal="right" vertical="center"/>
    </xf>
    <xf numFmtId="38" fontId="19" fillId="7" borderId="453" xfId="0" applyNumberFormat="1" applyFont="1" applyFill="1" applyBorder="1" applyAlignment="1" applyProtection="1">
      <alignment horizontal="right" vertical="center"/>
    </xf>
    <xf numFmtId="164" fontId="6" fillId="12" borderId="570" xfId="0" applyNumberFormat="1" applyFont="1" applyFill="1" applyBorder="1" applyAlignment="1" applyProtection="1">
      <alignment vertical="center"/>
    </xf>
    <xf numFmtId="38" fontId="6" fillId="13" borderId="574" xfId="1" applyNumberFormat="1" applyFont="1" applyFill="1" applyBorder="1" applyAlignment="1" applyProtection="1">
      <alignment horizontal="right" vertical="center"/>
      <protection locked="0"/>
    </xf>
    <xf numFmtId="10" fontId="6" fillId="3" borderId="575"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horizontal="right" vertical="center"/>
    </xf>
    <xf numFmtId="10" fontId="6" fillId="13" borderId="576" xfId="0" applyNumberFormat="1" applyFont="1" applyFill="1" applyBorder="1" applyAlignment="1" applyProtection="1">
      <alignment horizontal="center" vertical="center"/>
    </xf>
    <xf numFmtId="10" fontId="6" fillId="28" borderId="577" xfId="0" applyNumberFormat="1" applyFont="1" applyFill="1" applyBorder="1" applyAlignment="1" applyProtection="1">
      <alignment horizontal="center" vertical="center"/>
    </xf>
    <xf numFmtId="38" fontId="6" fillId="3" borderId="563" xfId="0" applyNumberFormat="1" applyFont="1" applyFill="1" applyBorder="1" applyAlignment="1" applyProtection="1">
      <alignment horizontal="right" vertical="center"/>
    </xf>
    <xf numFmtId="10" fontId="6" fillId="13" borderId="578" xfId="0" applyNumberFormat="1" applyFont="1" applyFill="1" applyBorder="1" applyAlignment="1" applyProtection="1">
      <alignment horizontal="center" vertical="center"/>
      <protection locked="0"/>
    </xf>
    <xf numFmtId="10" fontId="6" fillId="13" borderId="560" xfId="0" applyNumberFormat="1" applyFont="1" applyFill="1" applyBorder="1" applyAlignment="1" applyProtection="1">
      <alignment horizontal="center" vertical="center"/>
    </xf>
    <xf numFmtId="38" fontId="6" fillId="3" borderId="462" xfId="0" applyNumberFormat="1" applyFont="1" applyFill="1" applyBorder="1" applyAlignment="1" applyProtection="1">
      <alignment horizontal="right" vertical="center"/>
    </xf>
    <xf numFmtId="164" fontId="57" fillId="0" borderId="0" xfId="0" applyFont="1" applyBorder="1" applyAlignment="1" applyProtection="1">
      <alignment vertical="center"/>
    </xf>
    <xf numFmtId="9" fontId="6" fillId="0" borderId="0" xfId="5" applyFont="1" applyBorder="1" applyProtection="1"/>
    <xf numFmtId="164" fontId="6" fillId="0" borderId="0" xfId="0" applyFont="1" applyFill="1" applyBorder="1" applyAlignment="1" applyProtection="1">
      <alignment horizontal="right"/>
    </xf>
    <xf numFmtId="164" fontId="6" fillId="4" borderId="579" xfId="0" applyNumberFormat="1" applyFont="1" applyFill="1" applyBorder="1" applyAlignment="1" applyProtection="1">
      <alignment vertical="center"/>
    </xf>
    <xf numFmtId="38" fontId="6" fillId="13" borderId="582" xfId="1" applyNumberFormat="1" applyFont="1" applyFill="1" applyBorder="1" applyAlignment="1" applyProtection="1">
      <alignment horizontal="right" vertical="center"/>
      <protection locked="0"/>
    </xf>
    <xf numFmtId="10" fontId="6" fillId="3" borderId="583" xfId="0" applyNumberFormat="1" applyFont="1" applyFill="1" applyBorder="1" applyAlignment="1" applyProtection="1">
      <alignment horizontal="center" vertical="center"/>
    </xf>
    <xf numFmtId="38" fontId="6" fillId="5" borderId="21" xfId="0" applyNumberFormat="1" applyFont="1" applyFill="1" applyBorder="1" applyAlignment="1" applyProtection="1">
      <alignment horizontal="right" vertical="center"/>
    </xf>
    <xf numFmtId="10" fontId="6" fillId="13" borderId="584" xfId="0" applyNumberFormat="1" applyFont="1" applyFill="1" applyBorder="1" applyAlignment="1" applyProtection="1">
      <alignment horizontal="center" vertical="center"/>
    </xf>
    <xf numFmtId="38" fontId="6" fillId="4" borderId="585" xfId="0" applyNumberFormat="1" applyFont="1" applyFill="1" applyBorder="1" applyAlignment="1" applyProtection="1">
      <alignment horizontal="right" vertical="center"/>
    </xf>
    <xf numFmtId="10" fontId="6" fillId="28" borderId="586"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horizontal="right" vertical="center"/>
    </xf>
    <xf numFmtId="10" fontId="6" fillId="13" borderId="543" xfId="0" applyNumberFormat="1" applyFont="1" applyFill="1" applyBorder="1" applyAlignment="1" applyProtection="1">
      <alignment horizontal="center" vertical="center"/>
    </xf>
    <xf numFmtId="38" fontId="6" fillId="0" borderId="463" xfId="0" applyNumberFormat="1" applyFont="1" applyFill="1" applyBorder="1" applyAlignment="1" applyProtection="1">
      <alignment horizontal="right" vertical="center"/>
    </xf>
    <xf numFmtId="10" fontId="6" fillId="3" borderId="586"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horizontal="right" vertical="center"/>
    </xf>
    <xf numFmtId="38" fontId="6" fillId="4" borderId="581" xfId="0" applyNumberFormat="1" applyFont="1" applyFill="1" applyBorder="1" applyAlignment="1" applyProtection="1">
      <alignment horizontal="right" vertical="center"/>
    </xf>
    <xf numFmtId="38" fontId="6" fillId="4" borderId="463" xfId="0" applyNumberFormat="1" applyFont="1" applyFill="1" applyBorder="1" applyAlignment="1" applyProtection="1">
      <alignment horizontal="right" vertical="center"/>
    </xf>
    <xf numFmtId="164" fontId="6" fillId="12" borderId="579" xfId="0" applyNumberFormat="1" applyFont="1" applyFill="1" applyBorder="1" applyAlignment="1" applyProtection="1">
      <alignment vertical="center"/>
    </xf>
    <xf numFmtId="10" fontId="6" fillId="3" borderId="587" xfId="0" applyNumberFormat="1" applyFont="1" applyFill="1" applyBorder="1" applyAlignment="1" applyProtection="1">
      <alignment horizontal="center" vertical="center"/>
    </xf>
    <xf numFmtId="38" fontId="6" fillId="4" borderId="588" xfId="0" applyNumberFormat="1" applyFont="1" applyFill="1" applyBorder="1" applyAlignment="1" applyProtection="1">
      <alignment horizontal="right" vertical="center"/>
    </xf>
    <xf numFmtId="10" fontId="6" fillId="3" borderId="589" xfId="0" applyNumberFormat="1" applyFont="1" applyFill="1" applyBorder="1" applyAlignment="1" applyProtection="1">
      <alignment horizontal="center" vertical="center"/>
    </xf>
    <xf numFmtId="38" fontId="6" fillId="4" borderId="0" xfId="0" applyNumberFormat="1" applyFont="1" applyFill="1" applyBorder="1" applyAlignment="1" applyProtection="1">
      <alignment horizontal="right" vertical="center"/>
    </xf>
    <xf numFmtId="10" fontId="6" fillId="13" borderId="590"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vertical="center"/>
    </xf>
    <xf numFmtId="38" fontId="6" fillId="13" borderId="594" xfId="1" applyNumberFormat="1" applyFont="1" applyFill="1" applyBorder="1" applyAlignment="1" applyProtection="1">
      <alignment horizontal="right" vertical="center"/>
      <protection locked="0"/>
    </xf>
    <xf numFmtId="10" fontId="6" fillId="3" borderId="595" xfId="0" applyNumberFormat="1" applyFont="1" applyFill="1" applyBorder="1" applyAlignment="1" applyProtection="1">
      <alignment horizontal="center" vertical="center"/>
    </xf>
    <xf numFmtId="38" fontId="6" fillId="5" borderId="461" xfId="0" applyNumberFormat="1" applyFont="1" applyFill="1" applyBorder="1" applyAlignment="1" applyProtection="1">
      <alignment horizontal="right" vertical="center"/>
    </xf>
    <xf numFmtId="10" fontId="6" fillId="13" borderId="596" xfId="0" applyNumberFormat="1" applyFont="1" applyFill="1" applyBorder="1" applyAlignment="1" applyProtection="1">
      <alignment horizontal="center" vertical="center"/>
    </xf>
    <xf numFmtId="38" fontId="6" fillId="4" borderId="461" xfId="0" applyNumberFormat="1" applyFont="1" applyFill="1" applyBorder="1" applyAlignment="1" applyProtection="1">
      <alignment horizontal="right" vertical="center"/>
    </xf>
    <xf numFmtId="10" fontId="6" fillId="28" borderId="597" xfId="0" applyNumberFormat="1" applyFont="1" applyFill="1" applyBorder="1" applyAlignment="1" applyProtection="1">
      <alignment horizontal="center" vertical="center"/>
    </xf>
    <xf numFmtId="38" fontId="6" fillId="4" borderId="530" xfId="0" applyNumberFormat="1" applyFont="1" applyFill="1" applyBorder="1" applyAlignment="1" applyProtection="1">
      <alignment horizontal="right" vertical="center"/>
    </xf>
    <xf numFmtId="10" fontId="6" fillId="13" borderId="593" xfId="0" applyNumberFormat="1" applyFont="1" applyFill="1" applyBorder="1" applyAlignment="1" applyProtection="1">
      <alignment horizontal="center" vertical="center"/>
      <protection locked="0"/>
    </xf>
    <xf numFmtId="10" fontId="6" fillId="13" borderId="561" xfId="0" applyNumberFormat="1" applyFont="1" applyFill="1" applyBorder="1" applyAlignment="1" applyProtection="1">
      <alignment horizontal="center" vertical="center"/>
    </xf>
    <xf numFmtId="38" fontId="6" fillId="4" borderId="464" xfId="0" applyNumberFormat="1" applyFont="1" applyFill="1" applyBorder="1" applyAlignment="1" applyProtection="1">
      <alignment horizontal="right" vertical="center"/>
    </xf>
    <xf numFmtId="164" fontId="0" fillId="0" borderId="0" xfId="0" applyFill="1" applyBorder="1" applyProtection="1"/>
    <xf numFmtId="164" fontId="6" fillId="0" borderId="0" xfId="0" applyFont="1" applyFill="1" applyProtection="1"/>
    <xf numFmtId="38" fontId="6" fillId="3" borderId="0" xfId="0" applyNumberFormat="1" applyFont="1" applyFill="1" applyBorder="1" applyAlignment="1" applyProtection="1">
      <alignment vertical="center"/>
    </xf>
    <xf numFmtId="164" fontId="6" fillId="3" borderId="0" xfId="0" applyFont="1" applyFill="1" applyBorder="1" applyAlignment="1" applyProtection="1">
      <alignment vertical="center"/>
    </xf>
    <xf numFmtId="169" fontId="143" fillId="3" borderId="0" xfId="0" applyNumberFormat="1" applyFont="1" applyFill="1" applyBorder="1" applyAlignment="1" applyProtection="1">
      <alignment horizontal="center" vertical="center"/>
    </xf>
    <xf numFmtId="164" fontId="143" fillId="0" borderId="0" xfId="0" applyFont="1" applyBorder="1" applyProtection="1"/>
    <xf numFmtId="164" fontId="3" fillId="0" borderId="313" xfId="0" applyFont="1" applyBorder="1" applyProtection="1"/>
    <xf numFmtId="164" fontId="3" fillId="0" borderId="73" xfId="0" applyFont="1" applyBorder="1" applyProtection="1"/>
    <xf numFmtId="164" fontId="3" fillId="0" borderId="32" xfId="0" applyFont="1" applyBorder="1" applyProtection="1"/>
    <xf numFmtId="164" fontId="28" fillId="8" borderId="600" xfId="0" applyNumberFormat="1" applyFont="1" applyFill="1" applyBorder="1" applyAlignment="1" applyProtection="1">
      <alignment vertical="center"/>
    </xf>
    <xf numFmtId="164" fontId="28" fillId="8" borderId="566" xfId="0" applyNumberFormat="1" applyFont="1" applyFill="1" applyBorder="1" applyAlignment="1" applyProtection="1">
      <alignment vertical="center"/>
    </xf>
    <xf numFmtId="164" fontId="19" fillId="8" borderId="566" xfId="0" applyNumberFormat="1" applyFont="1" applyFill="1" applyBorder="1" applyAlignment="1" applyProtection="1">
      <alignment vertical="center"/>
    </xf>
    <xf numFmtId="38" fontId="19" fillId="8" borderId="566" xfId="0" applyNumberFormat="1" applyFont="1" applyFill="1" applyBorder="1" applyAlignment="1" applyProtection="1">
      <alignment horizontal="right" vertical="center"/>
    </xf>
    <xf numFmtId="38" fontId="19" fillId="7" borderId="547" xfId="0" applyNumberFormat="1" applyFont="1" applyFill="1" applyBorder="1" applyAlignment="1" applyProtection="1">
      <alignment horizontal="right" vertical="center"/>
    </xf>
    <xf numFmtId="3" fontId="19" fillId="7" borderId="601" xfId="0" applyNumberFormat="1" applyFont="1" applyFill="1" applyBorder="1" applyAlignment="1" applyProtection="1">
      <alignment vertical="center"/>
    </xf>
    <xf numFmtId="38" fontId="19" fillId="7" borderId="602" xfId="0" applyNumberFormat="1" applyFont="1" applyFill="1" applyBorder="1" applyAlignment="1" applyProtection="1">
      <alignment horizontal="right" vertical="center"/>
    </xf>
    <xf numFmtId="165" fontId="19" fillId="7" borderId="567" xfId="0" applyNumberFormat="1" applyFont="1" applyFill="1" applyBorder="1" applyAlignment="1" applyProtection="1">
      <alignment horizontal="center" vertical="center"/>
    </xf>
    <xf numFmtId="38" fontId="19" fillId="7" borderId="602" xfId="0" applyNumberFormat="1" applyFont="1" applyFill="1" applyBorder="1" applyAlignment="1" applyProtection="1">
      <alignment vertical="center"/>
    </xf>
    <xf numFmtId="165" fontId="19" fillId="7" borderId="603" xfId="0" applyNumberFormat="1" applyFont="1" applyFill="1" applyBorder="1" applyAlignment="1" applyProtection="1">
      <alignment horizontal="center" vertical="center"/>
    </xf>
    <xf numFmtId="165" fontId="19" fillId="7" borderId="547" xfId="0" applyNumberFormat="1" applyFont="1" applyFill="1" applyBorder="1" applyAlignment="1" applyProtection="1">
      <alignment horizontal="center" vertical="center"/>
    </xf>
    <xf numFmtId="165" fontId="19" fillId="7" borderId="568" xfId="0" applyNumberFormat="1" applyFont="1" applyFill="1" applyBorder="1" applyAlignment="1" applyProtection="1">
      <alignment horizontal="center" vertical="center"/>
    </xf>
    <xf numFmtId="38" fontId="19" fillId="7" borderId="454" xfId="0" applyNumberFormat="1" applyFont="1" applyFill="1" applyBorder="1" applyAlignment="1" applyProtection="1">
      <alignment horizontal="right" vertical="center"/>
    </xf>
    <xf numFmtId="164" fontId="8" fillId="0" borderId="564" xfId="0" applyNumberFormat="1" applyFont="1" applyFill="1" applyBorder="1" applyAlignment="1" applyProtection="1">
      <alignment horizontal="left" vertical="center"/>
    </xf>
    <xf numFmtId="38" fontId="6" fillId="12" borderId="0" xfId="0" applyNumberFormat="1" applyFont="1" applyFill="1" applyBorder="1" applyAlignment="1" applyProtection="1">
      <alignment vertical="center"/>
    </xf>
    <xf numFmtId="38" fontId="10" fillId="3" borderId="571" xfId="0" applyNumberFormat="1" applyFont="1" applyFill="1" applyBorder="1" applyAlignment="1" applyProtection="1">
      <alignment horizontal="right" vertical="center"/>
    </xf>
    <xf numFmtId="165" fontId="15" fillId="3" borderId="557"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vertical="center"/>
    </xf>
    <xf numFmtId="164" fontId="6" fillId="3" borderId="557" xfId="0" applyFont="1" applyFill="1" applyBorder="1" applyAlignment="1" applyProtection="1">
      <alignment vertical="center"/>
    </xf>
    <xf numFmtId="38" fontId="6" fillId="4" borderId="557" xfId="0" applyNumberFormat="1" applyFont="1" applyFill="1" applyBorder="1" applyAlignment="1" applyProtection="1">
      <alignment vertical="center"/>
    </xf>
    <xf numFmtId="165" fontId="15" fillId="4" borderId="572" xfId="0" applyNumberFormat="1" applyFont="1" applyFill="1" applyBorder="1" applyAlignment="1" applyProtection="1">
      <alignment horizontal="center" vertical="center"/>
    </xf>
    <xf numFmtId="165" fontId="19" fillId="4" borderId="563" xfId="0" applyNumberFormat="1" applyFont="1" applyFill="1" applyBorder="1" applyAlignment="1" applyProtection="1">
      <alignment horizontal="center" vertical="center"/>
    </xf>
    <xf numFmtId="38" fontId="6" fillId="4" borderId="455" xfId="0" applyNumberFormat="1" applyFont="1" applyFill="1" applyBorder="1" applyAlignment="1" applyProtection="1">
      <alignment vertical="center"/>
    </xf>
    <xf numFmtId="164" fontId="6" fillId="12" borderId="564" xfId="0" applyNumberFormat="1" applyFont="1" applyFill="1" applyBorder="1" applyAlignment="1" applyProtection="1">
      <alignment vertical="center"/>
    </xf>
    <xf numFmtId="38" fontId="6" fillId="13" borderId="598" xfId="0" applyNumberFormat="1" applyFont="1" applyFill="1" applyBorder="1" applyAlignment="1" applyProtection="1">
      <alignment horizontal="right" vertical="center"/>
      <protection locked="0"/>
    </xf>
    <xf numFmtId="10" fontId="6" fillId="13" borderId="604" xfId="0" applyNumberFormat="1" applyFont="1" applyFill="1" applyBorder="1" applyAlignment="1" applyProtection="1">
      <alignment horizontal="center" vertical="center"/>
    </xf>
    <xf numFmtId="38" fontId="6" fillId="5" borderId="588" xfId="0" applyNumberFormat="1" applyFont="1" applyFill="1" applyBorder="1" applyAlignment="1" applyProtection="1">
      <alignment vertical="center"/>
    </xf>
    <xf numFmtId="10" fontId="15" fillId="36" borderId="605"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vertical="center"/>
    </xf>
    <xf numFmtId="10" fontId="6" fillId="13" borderId="586" xfId="0" applyNumberFormat="1" applyFont="1" applyFill="1" applyBorder="1" applyAlignment="1" applyProtection="1">
      <alignment horizontal="center" vertical="center"/>
      <protection locked="0"/>
    </xf>
    <xf numFmtId="10" fontId="15" fillId="6" borderId="598" xfId="0" applyNumberFormat="1" applyFont="1" applyFill="1" applyBorder="1" applyAlignment="1" applyProtection="1">
      <alignment horizontal="center" vertical="center"/>
    </xf>
    <xf numFmtId="38" fontId="6" fillId="3" borderId="145" xfId="0" applyNumberFormat="1" applyFont="1" applyFill="1" applyBorder="1" applyAlignment="1" applyProtection="1">
      <alignment vertical="center"/>
    </xf>
    <xf numFmtId="38" fontId="6" fillId="13" borderId="599" xfId="0" applyNumberFormat="1" applyFont="1" applyFill="1" applyBorder="1" applyAlignment="1" applyProtection="1">
      <alignment horizontal="right" vertical="center"/>
      <protection locked="0"/>
    </xf>
    <xf numFmtId="10" fontId="6" fillId="13" borderId="607"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vertical="center"/>
    </xf>
    <xf numFmtId="10" fontId="15" fillId="36" borderId="608" xfId="0" applyNumberFormat="1" applyFont="1" applyFill="1" applyBorder="1" applyAlignment="1" applyProtection="1">
      <alignment horizontal="center" vertical="center"/>
    </xf>
    <xf numFmtId="10" fontId="15" fillId="6" borderId="599" xfId="0" applyNumberFormat="1" applyFont="1" applyFill="1" applyBorder="1" applyAlignment="1" applyProtection="1">
      <alignment horizontal="center" vertical="center"/>
    </xf>
    <xf numFmtId="164" fontId="6" fillId="12" borderId="7" xfId="0" applyNumberFormat="1" applyFont="1" applyFill="1" applyBorder="1" applyAlignment="1" applyProtection="1">
      <alignment vertical="center"/>
    </xf>
    <xf numFmtId="10" fontId="6" fillId="13" borderId="609" xfId="0" applyNumberFormat="1" applyFont="1" applyFill="1" applyBorder="1" applyAlignment="1" applyProtection="1">
      <alignment horizontal="center" vertical="center"/>
    </xf>
    <xf numFmtId="38" fontId="6" fillId="5" borderId="32" xfId="0" applyNumberFormat="1" applyFont="1" applyFill="1" applyBorder="1" applyAlignment="1" applyProtection="1">
      <alignment vertical="center"/>
    </xf>
    <xf numFmtId="169" fontId="3" fillId="0" borderId="0" xfId="0" applyNumberFormat="1" applyFont="1" applyProtection="1"/>
    <xf numFmtId="38" fontId="19" fillId="7" borderId="568" xfId="0" applyNumberFormat="1" applyFont="1" applyFill="1" applyBorder="1" applyAlignment="1" applyProtection="1">
      <alignment vertical="center"/>
    </xf>
    <xf numFmtId="165" fontId="19" fillId="7" borderId="565" xfId="0" applyNumberFormat="1" applyFont="1" applyFill="1" applyBorder="1" applyAlignment="1" applyProtection="1">
      <alignment horizontal="center" vertical="center"/>
    </xf>
    <xf numFmtId="38" fontId="19" fillId="7" borderId="458" xfId="0" applyNumberFormat="1" applyFont="1" applyFill="1" applyBorder="1" applyAlignment="1" applyProtection="1">
      <alignment vertical="center"/>
    </xf>
    <xf numFmtId="38" fontId="10" fillId="3" borderId="611" xfId="0" applyNumberFormat="1" applyFont="1" applyFill="1" applyBorder="1" applyAlignment="1" applyProtection="1">
      <alignment horizontal="right" vertical="center"/>
    </xf>
    <xf numFmtId="165" fontId="15" fillId="3" borderId="562" xfId="0" applyNumberFormat="1" applyFont="1" applyFill="1" applyBorder="1" applyAlignment="1" applyProtection="1">
      <alignment horizontal="center" vertical="center"/>
    </xf>
    <xf numFmtId="165" fontId="15" fillId="4" borderId="612" xfId="0" applyNumberFormat="1" applyFont="1" applyFill="1" applyBorder="1" applyAlignment="1" applyProtection="1">
      <alignment horizontal="center" vertical="center"/>
    </xf>
    <xf numFmtId="165" fontId="19" fillId="4" borderId="557" xfId="0" applyNumberFormat="1" applyFont="1" applyFill="1" applyBorder="1" applyAlignment="1" applyProtection="1">
      <alignment horizontal="center" vertical="center"/>
    </xf>
    <xf numFmtId="38" fontId="6" fillId="4" borderId="97" xfId="0" applyNumberFormat="1" applyFont="1" applyFill="1" applyBorder="1" applyAlignment="1" applyProtection="1">
      <alignment vertical="center"/>
    </xf>
    <xf numFmtId="38" fontId="6" fillId="3" borderId="49" xfId="0" applyNumberFormat="1" applyFont="1" applyFill="1" applyBorder="1" applyAlignment="1" applyProtection="1">
      <alignment vertical="center"/>
    </xf>
    <xf numFmtId="169" fontId="1" fillId="0" borderId="0" xfId="0" applyNumberFormat="1" applyFont="1" applyFill="1" applyBorder="1" applyAlignment="1" applyProtection="1">
      <alignment vertical="center"/>
    </xf>
    <xf numFmtId="164" fontId="3" fillId="0" borderId="0" xfId="0" applyFont="1" applyFill="1" applyBorder="1" applyProtection="1"/>
    <xf numFmtId="38" fontId="6" fillId="13" borderId="615" xfId="0" applyNumberFormat="1" applyFont="1" applyFill="1" applyBorder="1" applyAlignment="1" applyProtection="1">
      <alignment horizontal="right" vertical="center"/>
      <protection locked="0"/>
    </xf>
    <xf numFmtId="10" fontId="1" fillId="36" borderId="608" xfId="0" applyNumberFormat="1" applyFont="1" applyFill="1" applyBorder="1" applyAlignment="1" applyProtection="1">
      <alignment horizontal="center" vertical="center"/>
    </xf>
    <xf numFmtId="10" fontId="1" fillId="6" borderId="610" xfId="0" applyNumberFormat="1" applyFont="1" applyFill="1" applyBorder="1" applyAlignment="1" applyProtection="1">
      <alignment horizontal="center" vertical="center"/>
    </xf>
    <xf numFmtId="38" fontId="6" fillId="3" borderId="30" xfId="0" applyNumberFormat="1" applyFont="1" applyFill="1" applyBorder="1" applyAlignment="1" applyProtection="1">
      <alignment vertical="center"/>
    </xf>
    <xf numFmtId="10" fontId="15" fillId="3" borderId="20" xfId="0" applyNumberFormat="1" applyFont="1" applyFill="1" applyBorder="1" applyAlignment="1" applyProtection="1">
      <alignment horizontal="center" vertical="center"/>
    </xf>
    <xf numFmtId="10" fontId="6" fillId="3" borderId="616" xfId="0" applyNumberFormat="1" applyFont="1" applyFill="1" applyBorder="1" applyAlignment="1" applyProtection="1">
      <alignment horizontal="center" vertical="center"/>
    </xf>
    <xf numFmtId="10" fontId="15" fillId="6" borderId="610" xfId="0" applyNumberFormat="1" applyFont="1" applyFill="1" applyBorder="1" applyAlignment="1" applyProtection="1">
      <alignment horizontal="center" vertical="center"/>
    </xf>
    <xf numFmtId="169" fontId="6" fillId="0" borderId="106" xfId="0" applyNumberFormat="1" applyFont="1" applyFill="1" applyBorder="1" applyAlignment="1" applyProtection="1">
      <alignment vertical="center"/>
    </xf>
    <xf numFmtId="169" fontId="6" fillId="0" borderId="516" xfId="0" applyNumberFormat="1" applyFont="1" applyFill="1" applyBorder="1" applyAlignment="1" applyProtection="1">
      <alignment vertical="center"/>
    </xf>
    <xf numFmtId="169" fontId="6" fillId="0" borderId="68" xfId="0" applyNumberFormat="1" applyFont="1" applyFill="1" applyBorder="1" applyAlignment="1" applyProtection="1">
      <alignment vertical="center"/>
    </xf>
    <xf numFmtId="164" fontId="6" fillId="0" borderId="106" xfId="0" applyFont="1" applyFill="1" applyBorder="1" applyAlignment="1" applyProtection="1">
      <alignment vertical="center"/>
    </xf>
    <xf numFmtId="169" fontId="1" fillId="0" borderId="516" xfId="0" applyNumberFormat="1" applyFont="1" applyFill="1" applyBorder="1" applyAlignment="1" applyProtection="1">
      <alignment vertical="center"/>
    </xf>
    <xf numFmtId="164" fontId="6" fillId="0" borderId="106" xfId="0" applyFont="1" applyFill="1" applyBorder="1" applyProtection="1"/>
    <xf numFmtId="169" fontId="6" fillId="0" borderId="516" xfId="0" applyNumberFormat="1" applyFont="1" applyFill="1" applyBorder="1" applyProtection="1"/>
    <xf numFmtId="169" fontId="6" fillId="0" borderId="68" xfId="0" applyNumberFormat="1" applyFont="1" applyFill="1" applyBorder="1" applyProtection="1"/>
    <xf numFmtId="169" fontId="6" fillId="0" borderId="74" xfId="0" applyNumberFormat="1" applyFont="1" applyFill="1" applyBorder="1" applyAlignment="1" applyProtection="1">
      <alignment vertical="center"/>
    </xf>
    <xf numFmtId="169" fontId="6" fillId="0" borderId="54" xfId="0" applyNumberFormat="1" applyFont="1" applyFill="1" applyBorder="1" applyAlignment="1" applyProtection="1">
      <alignment vertical="center"/>
    </xf>
    <xf numFmtId="164" fontId="6" fillId="0" borderId="74" xfId="0" applyFont="1" applyFill="1" applyBorder="1" applyProtection="1"/>
    <xf numFmtId="169" fontId="6" fillId="0" borderId="54" xfId="0" applyNumberFormat="1" applyFont="1" applyFill="1" applyBorder="1" applyProtection="1"/>
    <xf numFmtId="169" fontId="6" fillId="0" borderId="0" xfId="0" applyNumberFormat="1" applyFont="1" applyFill="1" applyProtection="1"/>
    <xf numFmtId="164" fontId="3" fillId="0" borderId="0" xfId="0" applyFont="1" applyAlignment="1" applyProtection="1">
      <alignment vertical="center"/>
    </xf>
    <xf numFmtId="164" fontId="6" fillId="0" borderId="54" xfId="0" applyFont="1" applyFill="1" applyBorder="1" applyProtection="1"/>
    <xf numFmtId="164" fontId="3" fillId="0" borderId="620" xfId="0" applyFont="1" applyBorder="1" applyProtection="1"/>
    <xf numFmtId="164" fontId="19" fillId="8" borderId="535" xfId="0" applyNumberFormat="1" applyFont="1" applyFill="1" applyBorder="1" applyAlignment="1" applyProtection="1">
      <alignment horizontal="left" vertical="center"/>
    </xf>
    <xf numFmtId="164" fontId="19" fillId="8" borderId="457" xfId="0" applyNumberFormat="1" applyFont="1" applyFill="1" applyBorder="1" applyAlignment="1" applyProtection="1">
      <alignment horizontal="left" vertical="center"/>
    </xf>
    <xf numFmtId="169" fontId="19" fillId="8" borderId="457" xfId="0" applyNumberFormat="1" applyFont="1" applyFill="1" applyBorder="1" applyAlignment="1" applyProtection="1">
      <alignment horizontal="right" vertical="center"/>
    </xf>
    <xf numFmtId="165" fontId="19" fillId="7" borderId="6" xfId="0" applyNumberFormat="1" applyFont="1" applyFill="1" applyBorder="1" applyAlignment="1" applyProtection="1">
      <alignment horizontal="center" vertical="center"/>
    </xf>
    <xf numFmtId="38" fontId="19" fillId="7" borderId="84" xfId="0" applyNumberFormat="1" applyFont="1" applyFill="1" applyBorder="1" applyAlignment="1" applyProtection="1">
      <alignment horizontal="right" vertical="center"/>
    </xf>
    <xf numFmtId="165" fontId="19" fillId="8" borderId="607" xfId="0" applyNumberFormat="1" applyFont="1" applyFill="1" applyBorder="1" applyAlignment="1" applyProtection="1">
      <alignment horizontal="center" vertical="center"/>
    </xf>
    <xf numFmtId="38" fontId="19" fillId="7" borderId="461" xfId="0" applyNumberFormat="1" applyFont="1" applyFill="1" applyBorder="1" applyAlignment="1" applyProtection="1">
      <alignment horizontal="right" vertical="center"/>
    </xf>
    <xf numFmtId="165" fontId="19" fillId="7" borderId="621" xfId="0" applyNumberFormat="1" applyFont="1" applyFill="1" applyBorder="1" applyAlignment="1" applyProtection="1">
      <alignment horizontal="center" vertical="center"/>
    </xf>
    <xf numFmtId="38" fontId="19" fillId="7" borderId="530" xfId="0" applyNumberFormat="1" applyFont="1" applyFill="1" applyBorder="1" applyAlignment="1" applyProtection="1">
      <alignment horizontal="right" vertical="center"/>
    </xf>
    <xf numFmtId="165" fontId="19" fillId="7" borderId="622" xfId="0" applyNumberFormat="1" applyFont="1" applyFill="1" applyBorder="1" applyAlignment="1" applyProtection="1">
      <alignment horizontal="center" vertical="center"/>
    </xf>
    <xf numFmtId="165" fontId="19" fillId="7" borderId="465" xfId="0" applyNumberFormat="1" applyFont="1" applyFill="1" applyBorder="1" applyAlignment="1" applyProtection="1">
      <alignment horizontal="center" vertical="center"/>
    </xf>
    <xf numFmtId="38" fontId="19" fillId="8" borderId="34" xfId="0" applyNumberFormat="1" applyFont="1" applyFill="1" applyBorder="1" applyAlignment="1" applyProtection="1">
      <alignment horizontal="right" vertical="center"/>
    </xf>
    <xf numFmtId="166" fontId="8" fillId="3" borderId="23" xfId="0" applyNumberFormat="1" applyFont="1" applyFill="1" applyBorder="1" applyAlignment="1" applyProtection="1">
      <alignment vertical="center"/>
    </xf>
    <xf numFmtId="10" fontId="9" fillId="13" borderId="72" xfId="0" applyNumberFormat="1" applyFont="1" applyFill="1" applyBorder="1" applyAlignment="1" applyProtection="1">
      <alignment horizontal="right" vertical="center"/>
    </xf>
    <xf numFmtId="38" fontId="9" fillId="0" borderId="38" xfId="0" applyNumberFormat="1" applyFont="1" applyFill="1" applyBorder="1" applyAlignment="1" applyProtection="1">
      <alignment horizontal="right" vertical="center"/>
    </xf>
    <xf numFmtId="38" fontId="6" fillId="3" borderId="623" xfId="0" applyNumberFormat="1" applyFont="1" applyFill="1" applyBorder="1" applyAlignment="1" applyProtection="1">
      <alignment horizontal="right" vertical="center"/>
    </xf>
    <xf numFmtId="165" fontId="15" fillId="3" borderId="570" xfId="0" applyNumberFormat="1" applyFont="1" applyFill="1" applyBorder="1" applyAlignment="1" applyProtection="1">
      <alignment horizontal="center" vertical="center"/>
    </xf>
    <xf numFmtId="38" fontId="15" fillId="3" borderId="557" xfId="0" applyNumberFormat="1" applyFont="1" applyFill="1" applyBorder="1" applyAlignment="1" applyProtection="1">
      <alignment horizontal="right" vertical="center"/>
    </xf>
    <xf numFmtId="165" fontId="15" fillId="3" borderId="607" xfId="0" applyNumberFormat="1" applyFont="1" applyFill="1" applyBorder="1" applyAlignment="1" applyProtection="1">
      <alignment horizontal="center" vertical="center"/>
    </xf>
    <xf numFmtId="165" fontId="15" fillId="12" borderId="624" xfId="0" applyNumberFormat="1" applyFont="1" applyFill="1" applyBorder="1" applyAlignment="1" applyProtection="1">
      <alignment horizontal="center" vertical="center"/>
    </xf>
    <xf numFmtId="38" fontId="15" fillId="3" borderId="625" xfId="0" applyNumberFormat="1" applyFont="1" applyFill="1" applyBorder="1" applyAlignment="1" applyProtection="1">
      <alignment horizontal="right" vertical="center"/>
    </xf>
    <xf numFmtId="165" fontId="15" fillId="12" borderId="626" xfId="0" applyNumberFormat="1" applyFont="1" applyFill="1" applyBorder="1" applyAlignment="1" applyProtection="1">
      <alignment horizontal="center" vertical="center"/>
    </xf>
    <xf numFmtId="38" fontId="15" fillId="3" borderId="563" xfId="0" applyNumberFormat="1" applyFont="1" applyFill="1" applyBorder="1" applyAlignment="1" applyProtection="1">
      <alignment horizontal="right" vertical="center"/>
    </xf>
    <xf numFmtId="165" fontId="15" fillId="12" borderId="617" xfId="0" applyNumberFormat="1" applyFont="1" applyFill="1" applyBorder="1" applyAlignment="1" applyProtection="1">
      <alignment horizontal="center" vertical="center"/>
    </xf>
    <xf numFmtId="38" fontId="15" fillId="3" borderId="75" xfId="0" applyNumberFormat="1" applyFont="1" applyFill="1" applyBorder="1" applyAlignment="1" applyProtection="1">
      <alignment horizontal="right" vertical="center"/>
    </xf>
    <xf numFmtId="165" fontId="15" fillId="3" borderId="49" xfId="0" applyNumberFormat="1" applyFont="1" applyFill="1" applyBorder="1" applyAlignment="1" applyProtection="1">
      <alignment horizontal="center" vertical="center"/>
    </xf>
    <xf numFmtId="169" fontId="3" fillId="3" borderId="20" xfId="0" applyNumberFormat="1" applyFont="1" applyFill="1" applyBorder="1" applyAlignment="1" applyProtection="1">
      <alignment vertical="center"/>
    </xf>
    <xf numFmtId="164" fontId="15" fillId="0" borderId="0" xfId="0" applyFont="1" applyAlignment="1" applyProtection="1">
      <alignment vertical="center"/>
    </xf>
    <xf numFmtId="169" fontId="1" fillId="0" borderId="74" xfId="0" applyNumberFormat="1" applyFont="1" applyFill="1" applyBorder="1" applyAlignment="1" applyProtection="1">
      <alignment vertical="center"/>
    </xf>
    <xf numFmtId="169" fontId="1" fillId="0" borderId="54" xfId="0" applyNumberFormat="1" applyFont="1" applyFill="1" applyBorder="1" applyAlignment="1" applyProtection="1">
      <alignment vertical="center"/>
    </xf>
    <xf numFmtId="10" fontId="47" fillId="0" borderId="141" xfId="0" applyNumberFormat="1" applyFont="1" applyFill="1" applyBorder="1" applyAlignment="1" applyProtection="1">
      <alignment vertical="center"/>
    </xf>
    <xf numFmtId="169" fontId="47" fillId="0" borderId="141" xfId="0" applyNumberFormat="1" applyFont="1" applyFill="1" applyBorder="1" applyAlignment="1" applyProtection="1">
      <alignment vertical="center"/>
    </xf>
    <xf numFmtId="10" fontId="47" fillId="0" borderId="141" xfId="0" applyNumberFormat="1" applyFont="1" applyFill="1" applyBorder="1" applyAlignment="1" applyProtection="1">
      <alignment horizontal="center" vertical="center"/>
    </xf>
    <xf numFmtId="169" fontId="47" fillId="0" borderId="141" xfId="0" applyNumberFormat="1" applyFont="1" applyFill="1" applyBorder="1" applyAlignment="1" applyProtection="1">
      <alignment horizontal="center" vertical="center"/>
    </xf>
    <xf numFmtId="164" fontId="6" fillId="3" borderId="627" xfId="0" applyNumberFormat="1" applyFont="1" applyFill="1" applyBorder="1" applyAlignment="1" applyProtection="1">
      <alignment vertical="center"/>
    </xf>
    <xf numFmtId="38" fontId="6" fillId="3" borderId="547" xfId="0" applyNumberFormat="1" applyFont="1" applyFill="1" applyBorder="1" applyAlignment="1" applyProtection="1">
      <alignment horizontal="right" vertical="center"/>
    </xf>
    <xf numFmtId="10" fontId="19" fillId="3" borderId="579" xfId="0" applyNumberFormat="1" applyFont="1" applyFill="1" applyBorder="1" applyAlignment="1" applyProtection="1">
      <alignment horizontal="center" vertical="center"/>
    </xf>
    <xf numFmtId="38" fontId="15" fillId="3" borderId="614"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right" vertical="center"/>
    </xf>
    <xf numFmtId="165" fontId="15" fillId="3" borderId="629" xfId="0" applyNumberFormat="1" applyFont="1" applyFill="1" applyBorder="1" applyAlignment="1" applyProtection="1">
      <alignment horizontal="center" vertical="center"/>
    </xf>
    <xf numFmtId="38" fontId="15" fillId="0" borderId="630" xfId="0" applyNumberFormat="1" applyFont="1" applyFill="1" applyBorder="1" applyAlignment="1" applyProtection="1">
      <alignment horizontal="right" vertical="center"/>
    </xf>
    <xf numFmtId="38" fontId="15" fillId="3" borderId="32" xfId="0" applyNumberFormat="1" applyFont="1" applyFill="1" applyBorder="1" applyAlignment="1" applyProtection="1">
      <alignment horizontal="right" vertical="center"/>
    </xf>
    <xf numFmtId="38" fontId="15" fillId="0" borderId="35" xfId="0" applyNumberFormat="1" applyFont="1" applyFill="1" applyBorder="1" applyAlignment="1" applyProtection="1">
      <alignment horizontal="right" vertical="center"/>
    </xf>
    <xf numFmtId="169" fontId="2" fillId="3" borderId="0" xfId="0" applyNumberFormat="1" applyFont="1" applyFill="1" applyBorder="1" applyAlignment="1" applyProtection="1">
      <alignment horizontal="center" vertical="center" textRotation="90" wrapText="1"/>
    </xf>
    <xf numFmtId="164" fontId="13" fillId="0" borderId="0" xfId="0" applyFont="1" applyAlignment="1" applyProtection="1">
      <alignment vertical="center"/>
    </xf>
    <xf numFmtId="164" fontId="12" fillId="0" borderId="0" xfId="0" applyFont="1" applyAlignment="1" applyProtection="1">
      <alignment vertical="center"/>
    </xf>
    <xf numFmtId="166" fontId="8" fillId="3" borderId="631" xfId="0" applyNumberFormat="1" applyFont="1" applyFill="1" applyBorder="1" applyAlignment="1" applyProtection="1">
      <alignment vertical="center"/>
    </xf>
    <xf numFmtId="38" fontId="15" fillId="3" borderId="549" xfId="0" applyNumberFormat="1" applyFont="1" applyFill="1" applyBorder="1" applyAlignment="1" applyProtection="1">
      <alignment horizontal="right" vertical="center"/>
    </xf>
    <xf numFmtId="165" fontId="15" fillId="3" borderId="353" xfId="0" applyNumberFormat="1" applyFont="1" applyFill="1" applyBorder="1" applyAlignment="1" applyProtection="1">
      <alignment horizontal="center" vertical="center"/>
    </xf>
    <xf numFmtId="38" fontId="15" fillId="3" borderId="457" xfId="0" applyNumberFormat="1" applyFont="1" applyFill="1" applyBorder="1" applyAlignment="1" applyProtection="1">
      <alignment horizontal="right" vertical="center"/>
    </xf>
    <xf numFmtId="165" fontId="15" fillId="3" borderId="632" xfId="0" applyNumberFormat="1" applyFont="1" applyFill="1" applyBorder="1" applyAlignment="1" applyProtection="1">
      <alignment horizontal="center" vertical="center"/>
    </xf>
    <xf numFmtId="38" fontId="6" fillId="12" borderId="457" xfId="0" applyNumberFormat="1" applyFont="1" applyFill="1" applyBorder="1" applyAlignment="1" applyProtection="1">
      <alignment horizontal="right" vertical="center"/>
    </xf>
    <xf numFmtId="165" fontId="15" fillId="12" borderId="544" xfId="0" applyNumberFormat="1" applyFont="1" applyFill="1" applyBorder="1" applyAlignment="1" applyProtection="1">
      <alignment horizontal="center" vertical="center"/>
    </xf>
    <xf numFmtId="38" fontId="6" fillId="12" borderId="32" xfId="0" applyNumberFormat="1" applyFont="1" applyFill="1" applyBorder="1" applyAlignment="1" applyProtection="1">
      <alignment horizontal="right" vertical="center"/>
    </xf>
    <xf numFmtId="165" fontId="15" fillId="12" borderId="788" xfId="0" applyNumberFormat="1" applyFont="1" applyFill="1" applyBorder="1" applyAlignment="1" applyProtection="1">
      <alignment horizontal="center" vertical="center"/>
    </xf>
    <xf numFmtId="38" fontId="6" fillId="0" borderId="789" xfId="0" applyNumberFormat="1" applyFont="1" applyFill="1" applyBorder="1" applyAlignment="1" applyProtection="1">
      <alignment horizontal="right" vertical="center"/>
    </xf>
    <xf numFmtId="165" fontId="15" fillId="12" borderId="22" xfId="0" applyNumberFormat="1" applyFont="1" applyFill="1" applyBorder="1" applyAlignment="1" applyProtection="1">
      <alignment horizontal="center" vertical="center"/>
    </xf>
    <xf numFmtId="38" fontId="6" fillId="0" borderId="32" xfId="0" applyNumberFormat="1" applyFont="1" applyFill="1" applyBorder="1" applyAlignment="1" applyProtection="1">
      <alignment horizontal="right" vertical="center"/>
    </xf>
    <xf numFmtId="169" fontId="2" fillId="3" borderId="772" xfId="0" applyNumberFormat="1" applyFont="1" applyFill="1" applyBorder="1" applyAlignment="1" applyProtection="1">
      <alignment horizontal="center" vertical="center" textRotation="90" wrapText="1"/>
    </xf>
    <xf numFmtId="164" fontId="15" fillId="0" borderId="0" xfId="0" applyFont="1" applyBorder="1" applyAlignment="1" applyProtection="1">
      <alignment vertical="center"/>
    </xf>
    <xf numFmtId="169" fontId="1" fillId="0" borderId="414"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71" fontId="6" fillId="0" borderId="153" xfId="0" applyNumberFormat="1" applyFont="1" applyFill="1" applyBorder="1" applyAlignment="1" applyProtection="1">
      <alignment vertical="center"/>
    </xf>
    <xf numFmtId="169" fontId="6" fillId="0" borderId="153" xfId="0" applyNumberFormat="1" applyFont="1" applyFill="1" applyBorder="1" applyAlignment="1" applyProtection="1">
      <alignment vertical="center"/>
    </xf>
    <xf numFmtId="171" fontId="1" fillId="0" borderId="516" xfId="0" applyNumberFormat="1" applyFont="1" applyFill="1" applyBorder="1" applyProtection="1"/>
    <xf numFmtId="169" fontId="1" fillId="0" borderId="516" xfId="0" applyNumberFormat="1" applyFont="1" applyFill="1" applyBorder="1" applyProtection="1"/>
    <xf numFmtId="166" fontId="8" fillId="12" borderId="23" xfId="0" applyNumberFormat="1" applyFont="1" applyFill="1" applyBorder="1" applyAlignment="1" applyProtection="1">
      <alignment vertical="center"/>
    </xf>
    <xf numFmtId="164" fontId="8" fillId="12" borderId="550" xfId="0" applyNumberFormat="1" applyFont="1" applyFill="1" applyBorder="1" applyAlignment="1" applyProtection="1">
      <alignment horizontal="center" vertical="center" textRotation="90"/>
    </xf>
    <xf numFmtId="164" fontId="8" fillId="12" borderId="550" xfId="0" applyNumberFormat="1" applyFont="1" applyFill="1" applyBorder="1" applyAlignment="1" applyProtection="1">
      <alignment horizontal="center" vertical="center" wrapText="1"/>
    </xf>
    <xf numFmtId="164" fontId="8" fillId="12" borderId="633" xfId="0" applyNumberFormat="1" applyFont="1" applyFill="1" applyBorder="1" applyAlignment="1" applyProtection="1">
      <alignment horizontal="center" vertical="center" wrapText="1"/>
    </xf>
    <xf numFmtId="38" fontId="8" fillId="12" borderId="550" xfId="0" applyNumberFormat="1" applyFont="1" applyFill="1" applyBorder="1" applyAlignment="1" applyProtection="1">
      <alignment horizontal="center" vertical="center" textRotation="90" wrapText="1"/>
    </xf>
    <xf numFmtId="38" fontId="8" fillId="3" borderId="545" xfId="0" applyNumberFormat="1" applyFont="1" applyFill="1" applyBorder="1" applyAlignment="1" applyProtection="1">
      <alignment horizontal="center" vertical="center" wrapText="1"/>
    </xf>
    <xf numFmtId="165" fontId="15" fillId="29" borderId="178" xfId="0" applyNumberFormat="1" applyFont="1" applyFill="1" applyBorder="1" applyAlignment="1" applyProtection="1">
      <alignment horizontal="center" vertical="center"/>
    </xf>
    <xf numFmtId="38" fontId="15" fillId="29" borderId="634" xfId="0" applyNumberFormat="1" applyFont="1" applyFill="1" applyBorder="1" applyAlignment="1" applyProtection="1">
      <alignment horizontal="right" vertical="center"/>
    </xf>
    <xf numFmtId="3" fontId="15" fillId="29" borderId="261" xfId="0" applyNumberFormat="1" applyFont="1" applyFill="1" applyBorder="1" applyAlignment="1" applyProtection="1">
      <alignment horizontal="right" vertical="center"/>
    </xf>
    <xf numFmtId="38" fontId="6" fillId="29" borderId="556" xfId="0" applyNumberFormat="1" applyFont="1" applyFill="1" applyBorder="1" applyAlignment="1" applyProtection="1">
      <alignment horizontal="right" vertical="center"/>
    </xf>
    <xf numFmtId="165" fontId="15" fillId="29" borderId="310" xfId="0" applyNumberFormat="1" applyFont="1" applyFill="1" applyBorder="1" applyAlignment="1" applyProtection="1">
      <alignment horizontal="center" vertical="center"/>
    </xf>
    <xf numFmtId="38" fontId="6" fillId="29" borderId="635" xfId="0" applyNumberFormat="1" applyFont="1" applyFill="1" applyBorder="1" applyAlignment="1" applyProtection="1">
      <alignment horizontal="right" vertical="center"/>
    </xf>
    <xf numFmtId="165" fontId="15" fillId="29" borderId="659" xfId="0" applyNumberFormat="1" applyFont="1" applyFill="1" applyBorder="1" applyAlignment="1" applyProtection="1">
      <alignment horizontal="center" vertical="center"/>
    </xf>
    <xf numFmtId="38" fontId="6" fillId="29" borderId="659" xfId="0" applyNumberFormat="1" applyFont="1" applyFill="1" applyBorder="1" applyAlignment="1" applyProtection="1">
      <alignment horizontal="right" vertical="center"/>
    </xf>
    <xf numFmtId="165" fontId="15" fillId="29" borderId="724" xfId="0" applyNumberFormat="1" applyFont="1" applyFill="1" applyBorder="1" applyAlignment="1" applyProtection="1">
      <alignment horizontal="center" vertical="center"/>
    </xf>
    <xf numFmtId="38" fontId="6" fillId="29" borderId="724" xfId="0" applyNumberFormat="1" applyFont="1" applyFill="1" applyBorder="1" applyAlignment="1" applyProtection="1">
      <alignment horizontal="right" vertical="center"/>
    </xf>
    <xf numFmtId="169" fontId="8" fillId="0" borderId="725" xfId="0" applyNumberFormat="1" applyFont="1" applyFill="1" applyBorder="1" applyAlignment="1" applyProtection="1">
      <alignment horizontal="center" vertical="center" textRotation="90" wrapText="1"/>
    </xf>
    <xf numFmtId="169" fontId="8" fillId="0" borderId="723" xfId="0" applyNumberFormat="1" applyFont="1" applyFill="1" applyBorder="1" applyAlignment="1" applyProtection="1">
      <alignment horizontal="center" vertical="center" textRotation="90" wrapText="1"/>
    </xf>
    <xf numFmtId="173" fontId="8" fillId="14" borderId="101" xfId="0" applyNumberFormat="1" applyFont="1" applyFill="1" applyBorder="1" applyAlignment="1" applyProtection="1">
      <alignment horizontal="center" vertical="center" wrapText="1"/>
    </xf>
    <xf numFmtId="164" fontId="8" fillId="14" borderId="101"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9" fontId="1" fillId="0" borderId="241" xfId="0" applyNumberFormat="1" applyFont="1" applyFill="1" applyBorder="1" applyAlignment="1" applyProtection="1">
      <alignment horizontal="center" vertical="center" wrapText="1"/>
    </xf>
    <xf numFmtId="169" fontId="1" fillId="0" borderId="91" xfId="0" applyNumberFormat="1" applyFont="1" applyFill="1" applyBorder="1" applyAlignment="1" applyProtection="1">
      <alignment horizontal="center" vertical="center" wrapText="1"/>
    </xf>
    <xf numFmtId="169" fontId="1" fillId="0" borderId="153" xfId="0" applyNumberFormat="1" applyFont="1" applyFill="1" applyBorder="1" applyAlignment="1" applyProtection="1">
      <alignment horizontal="center" vertical="center" wrapText="1"/>
    </xf>
    <xf numFmtId="169" fontId="1" fillId="0" borderId="154" xfId="0" applyNumberFormat="1" applyFont="1" applyFill="1" applyBorder="1" applyAlignment="1" applyProtection="1">
      <alignment horizontal="center" vertical="center" wrapText="1"/>
    </xf>
    <xf numFmtId="164" fontId="1" fillId="0" borderId="152" xfId="0" applyFont="1" applyFill="1" applyBorder="1" applyAlignment="1" applyProtection="1">
      <alignment horizontal="center" vertical="center" wrapText="1"/>
    </xf>
    <xf numFmtId="10" fontId="6" fillId="0" borderId="152" xfId="5" applyNumberFormat="1" applyFont="1" applyFill="1" applyBorder="1" applyAlignment="1" applyProtection="1">
      <alignment horizontal="center" vertical="center"/>
    </xf>
    <xf numFmtId="10" fontId="6" fillId="0" borderId="153" xfId="5" applyNumberFormat="1" applyFont="1" applyFill="1" applyBorder="1" applyAlignment="1" applyProtection="1">
      <alignment horizontal="center" vertical="center" wrapText="1"/>
    </xf>
    <xf numFmtId="10" fontId="6" fillId="0" borderId="154" xfId="5" applyNumberFormat="1" applyFont="1" applyFill="1" applyBorder="1" applyAlignment="1" applyProtection="1">
      <alignment horizontal="center" vertical="center" wrapText="1"/>
    </xf>
    <xf numFmtId="164" fontId="6" fillId="13" borderId="636" xfId="0" applyNumberFormat="1" applyFont="1" applyFill="1" applyBorder="1" applyAlignment="1" applyProtection="1">
      <alignment horizontal="center" vertical="center"/>
      <protection locked="0"/>
    </xf>
    <xf numFmtId="0" fontId="6" fillId="13" borderId="636" xfId="0" applyNumberFormat="1" applyFont="1" applyFill="1" applyBorder="1" applyAlignment="1" applyProtection="1">
      <alignment horizontal="left" vertical="center"/>
      <protection locked="0"/>
    </xf>
    <xf numFmtId="38" fontId="6" fillId="3" borderId="553" xfId="0" applyNumberFormat="1" applyFont="1" applyFill="1" applyBorder="1" applyAlignment="1" applyProtection="1">
      <alignment horizontal="right" vertical="center"/>
    </xf>
    <xf numFmtId="10" fontId="6" fillId="3" borderId="637" xfId="0" applyNumberFormat="1" applyFont="1" applyFill="1" applyBorder="1" applyAlignment="1" applyProtection="1">
      <alignment horizontal="center" vertical="center"/>
    </xf>
    <xf numFmtId="38" fontId="15" fillId="3" borderId="638" xfId="0" applyNumberFormat="1" applyFont="1" applyFill="1" applyBorder="1" applyAlignment="1" applyProtection="1">
      <alignment horizontal="right" vertical="center"/>
    </xf>
    <xf numFmtId="38" fontId="6" fillId="4" borderId="546" xfId="0" applyNumberFormat="1" applyFont="1" applyFill="1" applyBorder="1" applyAlignment="1" applyProtection="1">
      <alignment horizontal="right" vertical="center"/>
    </xf>
    <xf numFmtId="10" fontId="6" fillId="28" borderId="639" xfId="0" applyNumberFormat="1" applyFont="1" applyFill="1" applyBorder="1" applyAlignment="1" applyProtection="1">
      <alignment horizontal="center" vertical="center"/>
    </xf>
    <xf numFmtId="38" fontId="6" fillId="4" borderId="623" xfId="0" applyNumberFormat="1" applyFont="1" applyFill="1" applyBorder="1" applyAlignment="1" applyProtection="1">
      <alignment horizontal="right" vertical="center"/>
    </xf>
    <xf numFmtId="10" fontId="15" fillId="6" borderId="637" xfId="0" applyNumberFormat="1" applyFont="1" applyFill="1" applyBorder="1" applyAlignment="1" applyProtection="1">
      <alignment horizontal="center" vertical="center"/>
      <protection locked="0"/>
    </xf>
    <xf numFmtId="38" fontId="15" fillId="4" borderId="623" xfId="0" applyNumberFormat="1" applyFont="1" applyFill="1" applyBorder="1" applyAlignment="1" applyProtection="1">
      <alignment horizontal="right" vertical="center"/>
    </xf>
    <xf numFmtId="10" fontId="6" fillId="13" borderId="618" xfId="0" applyNumberFormat="1" applyFont="1" applyFill="1" applyBorder="1" applyAlignment="1" applyProtection="1">
      <alignment horizontal="center" vertical="center"/>
    </xf>
    <xf numFmtId="38" fontId="6" fillId="3" borderId="31" xfId="0" applyNumberFormat="1" applyFont="1" applyFill="1" applyBorder="1" applyAlignment="1" applyProtection="1">
      <alignment horizontal="right" vertical="center"/>
    </xf>
    <xf numFmtId="169" fontId="6" fillId="0" borderId="727" xfId="5" applyNumberFormat="1" applyFont="1" applyFill="1" applyBorder="1" applyAlignment="1" applyProtection="1">
      <alignment horizontal="center" vertical="center"/>
      <protection locked="0"/>
    </xf>
    <xf numFmtId="169" fontId="6" fillId="13" borderId="46" xfId="5" applyNumberFormat="1" applyFont="1" applyFill="1" applyBorder="1" applyAlignment="1" applyProtection="1">
      <alignment horizontal="center" vertical="center"/>
      <protection locked="0"/>
    </xf>
    <xf numFmtId="10" fontId="6" fillId="14" borderId="181" xfId="0"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168" fontId="6" fillId="0" borderId="158" xfId="5" applyNumberFormat="1" applyFont="1" applyFill="1" applyBorder="1" applyAlignment="1" applyProtection="1">
      <alignment horizontal="center" vertical="center"/>
    </xf>
    <xf numFmtId="10" fontId="6" fillId="0" borderId="529" xfId="5" applyNumberFormat="1" applyFont="1" applyFill="1" applyBorder="1" applyAlignment="1" applyProtection="1">
      <alignment horizontal="center" vertical="center"/>
    </xf>
    <xf numFmtId="10" fontId="6" fillId="0" borderId="0" xfId="0" applyNumberFormat="1" applyFont="1" applyFill="1" applyProtection="1"/>
    <xf numFmtId="164" fontId="6" fillId="4" borderId="564" xfId="0" applyNumberFormat="1" applyFont="1" applyFill="1" applyBorder="1" applyAlignment="1" applyProtection="1">
      <alignment vertical="center"/>
    </xf>
    <xf numFmtId="38" fontId="15" fillId="3" borderId="21" xfId="0" applyNumberFormat="1" applyFont="1" applyFill="1" applyBorder="1" applyAlignment="1" applyProtection="1">
      <alignment horizontal="right" vertical="center"/>
    </xf>
    <xf numFmtId="10" fontId="15" fillId="6" borderId="640" xfId="0" applyNumberFormat="1" applyFont="1" applyFill="1" applyBorder="1" applyAlignment="1" applyProtection="1">
      <alignment horizontal="center" vertical="center"/>
      <protection locked="0"/>
    </xf>
    <xf numFmtId="38" fontId="15" fillId="4" borderId="32" xfId="0" applyNumberFormat="1" applyFont="1" applyFill="1" applyBorder="1" applyAlignment="1" applyProtection="1">
      <alignment horizontal="right" vertical="center"/>
    </xf>
    <xf numFmtId="38" fontId="6" fillId="3" borderId="32" xfId="0" applyNumberFormat="1" applyFont="1" applyFill="1" applyBorder="1" applyAlignment="1" applyProtection="1">
      <alignment horizontal="right" vertical="center"/>
    </xf>
    <xf numFmtId="169" fontId="6" fillId="13" borderId="721" xfId="5" applyNumberFormat="1" applyFont="1" applyFill="1" applyBorder="1" applyAlignment="1" applyProtection="1">
      <alignment horizontal="center" vertical="center"/>
      <protection locked="0"/>
    </xf>
    <xf numFmtId="10" fontId="6" fillId="14" borderId="323" xfId="0" applyNumberFormat="1" applyFont="1" applyFill="1" applyBorder="1" applyAlignment="1" applyProtection="1">
      <alignment horizontal="center" vertical="center"/>
    </xf>
    <xf numFmtId="10" fontId="19" fillId="0" borderId="0" xfId="0" applyNumberFormat="1" applyFont="1" applyFill="1" applyBorder="1" applyAlignment="1" applyProtection="1">
      <alignment horizontal="center" vertical="center"/>
    </xf>
    <xf numFmtId="10" fontId="19" fillId="0" borderId="0" xfId="0" applyNumberFormat="1" applyFont="1" applyFill="1" applyAlignment="1" applyProtection="1">
      <alignment horizontal="center" vertical="center"/>
    </xf>
    <xf numFmtId="10" fontId="6" fillId="0" borderId="158" xfId="5" applyNumberFormat="1" applyFont="1" applyFill="1" applyBorder="1" applyAlignment="1" applyProtection="1">
      <alignment horizontal="center" vertical="center"/>
    </xf>
    <xf numFmtId="10" fontId="8" fillId="0" borderId="0" xfId="5" applyNumberFormat="1" applyFont="1" applyFill="1" applyBorder="1" applyAlignment="1" applyProtection="1">
      <alignment horizontal="center"/>
    </xf>
    <xf numFmtId="10" fontId="8" fillId="0" borderId="0" xfId="5" applyNumberFormat="1" applyFont="1" applyBorder="1" applyAlignment="1" applyProtection="1">
      <alignment horizontal="center"/>
    </xf>
    <xf numFmtId="10" fontId="19" fillId="0" borderId="0" xfId="0" applyNumberFormat="1" applyFont="1" applyFill="1" applyBorder="1" applyAlignment="1" applyProtection="1">
      <alignment vertical="center"/>
    </xf>
    <xf numFmtId="10" fontId="19" fillId="0" borderId="0" xfId="0" applyNumberFormat="1" applyFont="1" applyAlignment="1" applyProtection="1">
      <alignment vertical="center"/>
    </xf>
    <xf numFmtId="10" fontId="50" fillId="0" borderId="0" xfId="0" applyNumberFormat="1" applyFont="1" applyFill="1" applyBorder="1" applyAlignment="1" applyProtection="1">
      <alignment vertical="center"/>
    </xf>
    <xf numFmtId="10" fontId="50" fillId="0" borderId="0" xfId="0" applyNumberFormat="1" applyFont="1" applyAlignment="1" applyProtection="1">
      <alignment vertical="center"/>
    </xf>
    <xf numFmtId="164" fontId="6" fillId="13" borderId="693" xfId="0" applyNumberFormat="1" applyFont="1" applyFill="1" applyBorder="1" applyAlignment="1" applyProtection="1">
      <alignment horizontal="center" vertical="center"/>
      <protection locked="0"/>
    </xf>
    <xf numFmtId="0" fontId="6" fillId="13" borderId="641" xfId="0" applyNumberFormat="1" applyFont="1" applyFill="1" applyBorder="1" applyAlignment="1" applyProtection="1">
      <alignment horizontal="left" vertical="center"/>
      <protection locked="0"/>
    </xf>
    <xf numFmtId="10" fontId="6" fillId="13" borderId="641" xfId="0" applyNumberFormat="1" applyFont="1" applyFill="1" applyBorder="1" applyAlignment="1" applyProtection="1">
      <alignment vertical="center"/>
      <protection locked="0"/>
    </xf>
    <xf numFmtId="38" fontId="6" fillId="13" borderId="641" xfId="0" applyNumberFormat="1" applyFont="1" applyFill="1" applyBorder="1" applyAlignment="1" applyProtection="1">
      <alignment vertical="center"/>
      <protection locked="0"/>
    </xf>
    <xf numFmtId="38" fontId="6" fillId="3" borderId="642" xfId="0" applyNumberFormat="1" applyFont="1" applyFill="1" applyBorder="1" applyAlignment="1" applyProtection="1">
      <alignment horizontal="right" vertical="center"/>
    </xf>
    <xf numFmtId="10" fontId="6" fillId="3" borderId="643" xfId="0" applyNumberFormat="1" applyFont="1" applyFill="1" applyBorder="1" applyAlignment="1" applyProtection="1">
      <alignment horizontal="center" vertical="center"/>
    </xf>
    <xf numFmtId="38" fontId="15" fillId="3" borderId="84" xfId="0" applyNumberFormat="1" applyFont="1" applyFill="1" applyBorder="1" applyAlignment="1" applyProtection="1">
      <alignment horizontal="right" vertical="center"/>
    </xf>
    <xf numFmtId="10" fontId="6" fillId="28" borderId="644" xfId="0" applyNumberFormat="1" applyFont="1" applyFill="1" applyBorder="1" applyAlignment="1" applyProtection="1">
      <alignment horizontal="center" vertical="center"/>
    </xf>
    <xf numFmtId="10" fontId="15" fillId="6" borderId="643" xfId="0" applyNumberFormat="1" applyFont="1" applyFill="1" applyBorder="1" applyAlignment="1" applyProtection="1">
      <alignment horizontal="center" vertical="center"/>
      <protection locked="0"/>
    </xf>
    <xf numFmtId="38" fontId="15" fillId="4" borderId="530" xfId="0" applyNumberFormat="1" applyFont="1" applyFill="1" applyBorder="1" applyAlignment="1" applyProtection="1">
      <alignment horizontal="right" vertical="center"/>
    </xf>
    <xf numFmtId="10" fontId="6" fillId="13" borderId="619" xfId="0" applyNumberFormat="1" applyFont="1" applyFill="1" applyBorder="1" applyAlignment="1" applyProtection="1">
      <alignment horizontal="center" vertical="center"/>
    </xf>
    <xf numFmtId="38" fontId="6" fillId="3" borderId="96" xfId="0" applyNumberFormat="1" applyFont="1" applyFill="1" applyBorder="1" applyAlignment="1" applyProtection="1">
      <alignment horizontal="right" vertical="center"/>
    </xf>
    <xf numFmtId="169" fontId="6" fillId="0" borderId="726" xfId="5" applyNumberFormat="1" applyFont="1" applyFill="1" applyBorder="1" applyAlignment="1" applyProtection="1">
      <alignment horizontal="center" vertical="center"/>
      <protection locked="0"/>
    </xf>
    <xf numFmtId="169" fontId="6" fillId="13" borderId="722" xfId="5" applyNumberFormat="1" applyFont="1" applyFill="1" applyBorder="1" applyAlignment="1" applyProtection="1">
      <alignment horizontal="center" vertical="center"/>
      <protection locked="0"/>
    </xf>
    <xf numFmtId="38" fontId="3" fillId="0" borderId="0" xfId="0" applyNumberFormat="1" applyFont="1" applyProtection="1"/>
    <xf numFmtId="168" fontId="6" fillId="0" borderId="0" xfId="0" applyNumberFormat="1" applyFont="1" applyFill="1" applyProtection="1"/>
    <xf numFmtId="164" fontId="3" fillId="28" borderId="1" xfId="0" applyFont="1" applyFill="1" applyBorder="1" applyProtection="1"/>
    <xf numFmtId="38" fontId="3" fillId="28" borderId="1" xfId="0" applyNumberFormat="1" applyFont="1" applyFill="1" applyBorder="1" applyProtection="1"/>
    <xf numFmtId="169" fontId="6" fillId="3" borderId="1" xfId="0" applyNumberFormat="1" applyFont="1" applyFill="1" applyBorder="1" applyProtection="1"/>
    <xf numFmtId="169" fontId="6" fillId="3" borderId="0" xfId="0" applyNumberFormat="1" applyFont="1" applyFill="1" applyBorder="1" applyProtection="1"/>
    <xf numFmtId="164" fontId="6" fillId="3" borderId="0" xfId="0" applyFont="1" applyFill="1" applyBorder="1" applyProtection="1"/>
    <xf numFmtId="164" fontId="3" fillId="3" borderId="101" xfId="0" applyFont="1" applyFill="1" applyBorder="1" applyAlignment="1" applyProtection="1">
      <alignment horizontal="center"/>
    </xf>
    <xf numFmtId="164" fontId="6" fillId="0" borderId="73" xfId="0" applyFont="1" applyBorder="1" applyProtection="1"/>
    <xf numFmtId="164" fontId="6" fillId="3" borderId="325" xfId="0" applyFont="1" applyFill="1" applyBorder="1" applyAlignment="1" applyProtection="1">
      <alignment horizontal="center" vertical="center"/>
    </xf>
    <xf numFmtId="164" fontId="6" fillId="0" borderId="0" xfId="0" applyFont="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164" fontId="2" fillId="28" borderId="0" xfId="0" applyFont="1" applyFill="1" applyBorder="1" applyProtection="1"/>
    <xf numFmtId="164" fontId="8" fillId="3" borderId="0" xfId="0" applyFont="1" applyFill="1" applyBorder="1" applyProtection="1"/>
    <xf numFmtId="164" fontId="2" fillId="0" borderId="0" xfId="0" applyFont="1" applyBorder="1" applyProtection="1"/>
    <xf numFmtId="164" fontId="6" fillId="3" borderId="326" xfId="0" applyFont="1" applyFill="1" applyBorder="1" applyAlignment="1" applyProtection="1">
      <alignment horizontal="center" vertical="center" wrapText="1"/>
    </xf>
    <xf numFmtId="164" fontId="6" fillId="3" borderId="39" xfId="0" applyFont="1" applyFill="1" applyBorder="1" applyAlignment="1" applyProtection="1">
      <alignment horizontal="center" vertical="center" wrapText="1"/>
    </xf>
    <xf numFmtId="164" fontId="6" fillId="3" borderId="325" xfId="0" applyFont="1" applyFill="1" applyBorder="1" applyAlignment="1" applyProtection="1">
      <alignment horizontal="center" vertical="center" wrapText="1"/>
    </xf>
    <xf numFmtId="164" fontId="6" fillId="0" borderId="0" xfId="0" applyFont="1" applyBorder="1" applyAlignment="1" applyProtection="1">
      <alignment horizontal="center" vertical="center" wrapText="1"/>
    </xf>
    <xf numFmtId="164" fontId="52" fillId="0" borderId="0" xfId="0" applyFont="1" applyFill="1" applyBorder="1" applyAlignment="1" applyProtection="1">
      <alignment horizontal="center" vertical="center" wrapText="1"/>
    </xf>
    <xf numFmtId="164" fontId="23" fillId="3" borderId="781" xfId="0" applyFont="1" applyFill="1" applyBorder="1" applyProtection="1"/>
    <xf numFmtId="164" fontId="6" fillId="3" borderId="782" xfId="0" applyFont="1" applyFill="1" applyBorder="1" applyProtection="1"/>
    <xf numFmtId="164" fontId="6" fillId="3" borderId="769" xfId="0" applyFont="1" applyFill="1" applyBorder="1" applyProtection="1"/>
    <xf numFmtId="164" fontId="6" fillId="3" borderId="772" xfId="0" applyFont="1" applyFill="1" applyBorder="1" applyProtection="1"/>
    <xf numFmtId="164" fontId="6" fillId="3" borderId="783" xfId="0" applyFont="1" applyFill="1" applyBorder="1" applyProtection="1"/>
    <xf numFmtId="164" fontId="52" fillId="0" borderId="0" xfId="0" applyFont="1" applyBorder="1" applyAlignment="1" applyProtection="1">
      <alignment vertical="center"/>
    </xf>
    <xf numFmtId="164" fontId="2" fillId="3" borderId="646" xfId="0" applyNumberFormat="1" applyFont="1" applyFill="1" applyBorder="1" applyAlignment="1" applyProtection="1">
      <alignment horizontal="left" vertical="center"/>
    </xf>
    <xf numFmtId="169" fontId="130" fillId="0" borderId="0" xfId="0" applyNumberFormat="1" applyFont="1" applyFill="1" applyBorder="1" applyAlignment="1" applyProtection="1">
      <alignment vertical="center"/>
    </xf>
    <xf numFmtId="164" fontId="51" fillId="0" borderId="0" xfId="0" applyFont="1" applyFill="1" applyBorder="1" applyAlignment="1" applyProtection="1">
      <alignment vertical="center"/>
    </xf>
    <xf numFmtId="164" fontId="2" fillId="3" borderId="313" xfId="0" applyNumberFormat="1" applyFont="1" applyFill="1" applyBorder="1" applyAlignment="1" applyProtection="1">
      <alignment horizontal="left" vertical="center"/>
    </xf>
    <xf numFmtId="164" fontId="6" fillId="3" borderId="296" xfId="0" applyFont="1" applyFill="1" applyBorder="1" applyProtection="1"/>
    <xf numFmtId="164" fontId="6" fillId="3" borderId="283" xfId="0" applyFont="1" applyFill="1" applyBorder="1" applyProtection="1"/>
    <xf numFmtId="164" fontId="6" fillId="3" borderId="409" xfId="0" applyFont="1" applyFill="1" applyBorder="1" applyProtection="1"/>
    <xf numFmtId="164" fontId="6" fillId="3" borderId="291" xfId="0" quotePrefix="1" applyFont="1" applyFill="1" applyBorder="1" applyProtection="1"/>
    <xf numFmtId="164" fontId="6" fillId="3" borderId="285" xfId="0" quotePrefix="1" applyFont="1" applyFill="1" applyBorder="1" applyProtection="1"/>
    <xf numFmtId="164" fontId="6" fillId="3" borderId="279" xfId="0" applyFont="1" applyFill="1" applyBorder="1" applyProtection="1"/>
    <xf numFmtId="169" fontId="52" fillId="0" borderId="0" xfId="0" applyNumberFormat="1" applyFont="1" applyAlignment="1" applyProtection="1">
      <alignment vertical="center"/>
    </xf>
    <xf numFmtId="164" fontId="15" fillId="8" borderId="77" xfId="0" quotePrefix="1" applyNumberFormat="1" applyFont="1" applyFill="1" applyBorder="1" applyAlignment="1" applyProtection="1">
      <alignment horizontal="center" vertical="center"/>
    </xf>
    <xf numFmtId="164" fontId="15" fillId="7" borderId="77" xfId="0" quotePrefix="1" applyNumberFormat="1" applyFont="1" applyFill="1" applyBorder="1" applyAlignment="1" applyProtection="1">
      <alignment horizontal="center" vertical="center"/>
    </xf>
    <xf numFmtId="38" fontId="15" fillId="7" borderId="110" xfId="0" applyNumberFormat="1" applyFont="1" applyFill="1" applyBorder="1" applyAlignment="1" applyProtection="1">
      <alignment horizontal="center" vertical="center"/>
    </xf>
    <xf numFmtId="164" fontId="15" fillId="7" borderId="79" xfId="0" quotePrefix="1" applyNumberFormat="1" applyFont="1" applyFill="1" applyBorder="1" applyAlignment="1" applyProtection="1">
      <alignment horizontal="center" vertical="center"/>
    </xf>
    <xf numFmtId="0" fontId="15" fillId="7" borderId="77" xfId="0" quotePrefix="1" applyNumberFormat="1" applyFont="1" applyFill="1" applyBorder="1" applyAlignment="1" applyProtection="1">
      <alignment horizontal="center" vertical="center"/>
    </xf>
    <xf numFmtId="38" fontId="6" fillId="8" borderId="513" xfId="0" quotePrefix="1" applyNumberFormat="1" applyFont="1" applyFill="1" applyBorder="1" applyAlignment="1" applyProtection="1">
      <alignment horizontal="center" vertical="center"/>
    </xf>
    <xf numFmtId="164" fontId="6" fillId="8" borderId="259" xfId="0" quotePrefix="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 vertical="center"/>
    </xf>
    <xf numFmtId="38" fontId="15" fillId="8" borderId="78" xfId="0" quotePrefix="1" applyNumberFormat="1" applyFont="1" applyFill="1" applyBorder="1" applyAlignment="1" applyProtection="1">
      <alignment horizontal="center" vertical="center"/>
    </xf>
    <xf numFmtId="164" fontId="15" fillId="8" borderId="78" xfId="0" quotePrefix="1" applyNumberFormat="1" applyFont="1" applyFill="1" applyBorder="1" applyAlignment="1" applyProtection="1">
      <alignment horizontal="center" vertical="center"/>
    </xf>
    <xf numFmtId="38" fontId="15" fillId="8" borderId="516" xfId="0" quotePrefix="1" applyNumberFormat="1" applyFont="1" applyFill="1" applyBorder="1" applyAlignment="1" applyProtection="1">
      <alignment horizontal="center" vertical="center"/>
    </xf>
    <xf numFmtId="167" fontId="130" fillId="0" borderId="0" xfId="0" quotePrefix="1" applyNumberFormat="1" applyFont="1" applyFill="1" applyBorder="1" applyAlignment="1" applyProtection="1">
      <alignment horizontal="center" vertical="center" wrapText="1"/>
    </xf>
    <xf numFmtId="164" fontId="6" fillId="3" borderId="70" xfId="0" applyFont="1" applyFill="1" applyBorder="1" applyProtection="1"/>
    <xf numFmtId="164" fontId="6" fillId="3" borderId="264" xfId="0" applyFont="1" applyFill="1" applyBorder="1" applyProtection="1"/>
    <xf numFmtId="164" fontId="6" fillId="3" borderId="410" xfId="0" applyFont="1" applyFill="1" applyBorder="1" applyProtection="1"/>
    <xf numFmtId="164" fontId="6" fillId="3" borderId="181" xfId="0" applyFont="1" applyFill="1" applyBorder="1" applyProtection="1"/>
    <xf numFmtId="164" fontId="6" fillId="3" borderId="395" xfId="0" applyFont="1" applyFill="1" applyBorder="1" applyProtection="1"/>
    <xf numFmtId="164" fontId="6" fillId="3" borderId="255" xfId="0" applyFont="1" applyFill="1" applyBorder="1" applyProtection="1"/>
    <xf numFmtId="164" fontId="6" fillId="3" borderId="327" xfId="0" applyFont="1" applyFill="1" applyBorder="1" applyProtection="1"/>
    <xf numFmtId="169" fontId="52" fillId="0" borderId="0" xfId="0" applyNumberFormat="1" applyFont="1" applyFill="1" applyAlignment="1" applyProtection="1">
      <alignment vertical="center"/>
    </xf>
    <xf numFmtId="169" fontId="6" fillId="0" borderId="0" xfId="0" applyNumberFormat="1" applyFont="1" applyFill="1" applyAlignment="1" applyProtection="1">
      <alignment vertical="center"/>
    </xf>
    <xf numFmtId="164" fontId="19" fillId="8" borderId="111" xfId="0" applyNumberFormat="1" applyFont="1" applyFill="1" applyBorder="1" applyAlignment="1" applyProtection="1">
      <alignment vertical="center"/>
    </xf>
    <xf numFmtId="164" fontId="19" fillId="7" borderId="111" xfId="0" applyNumberFormat="1" applyFont="1" applyFill="1" applyBorder="1" applyAlignment="1" applyProtection="1">
      <alignment horizontal="center" vertical="center"/>
    </xf>
    <xf numFmtId="38" fontId="19" fillId="7" borderId="111" xfId="0" applyNumberFormat="1" applyFont="1" applyFill="1" applyBorder="1" applyAlignment="1" applyProtection="1">
      <alignment vertical="center" wrapText="1"/>
    </xf>
    <xf numFmtId="164" fontId="19" fillId="7" borderId="63" xfId="0" applyNumberFormat="1" applyFont="1" applyFill="1" applyBorder="1" applyAlignment="1" applyProtection="1">
      <alignment horizontal="center" vertical="center"/>
    </xf>
    <xf numFmtId="164" fontId="19" fillId="8" borderId="63" xfId="0" applyNumberFormat="1" applyFont="1" applyFill="1" applyBorder="1" applyAlignment="1" applyProtection="1">
      <alignment vertical="center"/>
    </xf>
    <xf numFmtId="164" fontId="52" fillId="0" borderId="0" xfId="0" applyFont="1" applyFill="1" applyAlignment="1" applyProtection="1">
      <alignment vertical="center"/>
    </xf>
    <xf numFmtId="169" fontId="15" fillId="0" borderId="0" xfId="0" applyNumberFormat="1" applyFont="1" applyFill="1" applyAlignment="1" applyProtection="1">
      <alignment vertical="center"/>
    </xf>
    <xf numFmtId="164" fontId="19" fillId="7" borderId="2" xfId="0" applyNumberFormat="1" applyFont="1" applyFill="1" applyBorder="1" applyAlignment="1" applyProtection="1">
      <alignment horizontal="center" vertical="center"/>
    </xf>
    <xf numFmtId="38" fontId="19" fillId="7" borderId="207" xfId="0" applyNumberFormat="1" applyFont="1" applyFill="1" applyBorder="1" applyAlignment="1" applyProtection="1">
      <alignment horizontal="center" vertical="center" wrapText="1"/>
    </xf>
    <xf numFmtId="164" fontId="19" fillId="7" borderId="22" xfId="0" applyNumberFormat="1" applyFont="1" applyFill="1" applyBorder="1" applyAlignment="1" applyProtection="1">
      <alignment horizontal="center" vertical="center"/>
    </xf>
    <xf numFmtId="164" fontId="19" fillId="8" borderId="22" xfId="0" applyNumberFormat="1" applyFont="1" applyFill="1" applyBorder="1" applyAlignment="1" applyProtection="1">
      <alignment horizontal="center" vertical="center"/>
    </xf>
    <xf numFmtId="164" fontId="18" fillId="3" borderId="39" xfId="0" applyFont="1" applyFill="1" applyBorder="1" applyProtection="1"/>
    <xf numFmtId="38" fontId="6" fillId="3" borderId="151" xfId="0" applyNumberFormat="1" applyFont="1" applyFill="1" applyBorder="1" applyAlignment="1" applyProtection="1">
      <alignment horizontal="right" vertical="center"/>
    </xf>
    <xf numFmtId="38" fontId="6" fillId="3" borderId="326" xfId="0" applyNumberFormat="1" applyFont="1" applyFill="1" applyBorder="1" applyAlignment="1" applyProtection="1">
      <alignment horizontal="right" vertical="center"/>
    </xf>
    <xf numFmtId="38" fontId="6" fillId="3" borderId="101" xfId="0" applyNumberFormat="1" applyFont="1" applyFill="1" applyBorder="1" applyAlignment="1" applyProtection="1">
      <alignment horizontal="right" vertical="center"/>
    </xf>
    <xf numFmtId="38" fontId="6" fillId="3" borderId="39" xfId="0" applyNumberFormat="1" applyFont="1" applyFill="1" applyBorder="1" applyAlignment="1" applyProtection="1">
      <alignment horizontal="right" vertical="center"/>
    </xf>
    <xf numFmtId="38" fontId="6" fillId="3" borderId="35" xfId="0" applyNumberFormat="1" applyFont="1" applyFill="1" applyBorder="1" applyAlignment="1" applyProtection="1">
      <alignment horizontal="right" vertical="center"/>
    </xf>
    <xf numFmtId="38" fontId="6" fillId="3" borderId="325" xfId="0" applyNumberFormat="1" applyFont="1" applyFill="1" applyBorder="1" applyAlignment="1" applyProtection="1">
      <alignment horizontal="right" vertical="center"/>
    </xf>
    <xf numFmtId="38" fontId="6" fillId="3" borderId="151" xfId="0" applyNumberFormat="1" applyFont="1" applyFill="1" applyBorder="1" applyAlignment="1" applyProtection="1">
      <alignment horizontal="right"/>
    </xf>
    <xf numFmtId="38" fontId="6" fillId="3" borderId="325" xfId="0" applyNumberFormat="1" applyFont="1" applyFill="1" applyBorder="1" applyAlignment="1" applyProtection="1">
      <alignment horizontal="right"/>
    </xf>
    <xf numFmtId="38" fontId="6" fillId="3" borderId="35" xfId="0" applyNumberFormat="1" applyFont="1" applyFill="1" applyBorder="1" applyAlignment="1" applyProtection="1">
      <alignment horizontal="right"/>
    </xf>
    <xf numFmtId="38" fontId="6" fillId="3" borderId="0" xfId="0" applyNumberFormat="1" applyFont="1" applyFill="1" applyBorder="1" applyAlignment="1" applyProtection="1">
      <alignment horizontal="right"/>
    </xf>
    <xf numFmtId="10" fontId="15" fillId="3" borderId="329" xfId="0" applyNumberFormat="1" applyFont="1" applyFill="1" applyBorder="1" applyAlignment="1" applyProtection="1">
      <alignment horizontal="center" vertical="center"/>
    </xf>
    <xf numFmtId="10" fontId="15" fillId="3" borderId="437" xfId="0" applyNumberFormat="1" applyFont="1" applyFill="1" applyBorder="1" applyAlignment="1" applyProtection="1">
      <alignment horizontal="center" vertical="center"/>
    </xf>
    <xf numFmtId="10" fontId="15" fillId="3" borderId="1" xfId="0" applyNumberFormat="1" applyFont="1" applyFill="1" applyBorder="1" applyAlignment="1" applyProtection="1">
      <alignment horizontal="center" vertical="center"/>
    </xf>
    <xf numFmtId="38" fontId="6" fillId="3" borderId="208" xfId="0" applyNumberFormat="1" applyFont="1" applyFill="1" applyBorder="1" applyAlignment="1" applyProtection="1">
      <alignment horizontal="right" vertical="center"/>
    </xf>
    <xf numFmtId="10" fontId="6" fillId="3" borderId="1" xfId="0" applyNumberFormat="1" applyFont="1" applyFill="1" applyBorder="1" applyAlignment="1" applyProtection="1">
      <alignment horizontal="center" vertical="center"/>
    </xf>
    <xf numFmtId="38" fontId="6" fillId="0" borderId="209" xfId="0" applyNumberFormat="1" applyFont="1" applyFill="1" applyBorder="1" applyAlignment="1" applyProtection="1">
      <alignment horizontal="right" vertical="center"/>
    </xf>
    <xf numFmtId="38" fontId="15" fillId="3" borderId="432" xfId="0" applyNumberFormat="1" applyFont="1" applyFill="1" applyBorder="1" applyAlignment="1" applyProtection="1">
      <alignment horizontal="right" vertical="center"/>
    </xf>
    <xf numFmtId="38" fontId="6" fillId="0" borderId="432" xfId="0" applyNumberFormat="1" applyFont="1" applyFill="1" applyBorder="1" applyAlignment="1" applyProtection="1">
      <alignment horizontal="right" vertical="center"/>
    </xf>
    <xf numFmtId="38" fontId="6" fillId="0" borderId="537" xfId="0" applyNumberFormat="1" applyFont="1" applyFill="1" applyBorder="1" applyAlignment="1" applyProtection="1">
      <alignment horizontal="right" vertical="center"/>
    </xf>
    <xf numFmtId="38" fontId="15" fillId="5" borderId="432" xfId="0" applyNumberFormat="1" applyFont="1" applyFill="1" applyBorder="1" applyAlignment="1" applyProtection="1">
      <alignment horizontal="right" vertical="center"/>
    </xf>
    <xf numFmtId="10" fontId="6" fillId="3" borderId="20" xfId="0" applyNumberFormat="1" applyFont="1" applyFill="1" applyBorder="1" applyAlignment="1" applyProtection="1">
      <alignment horizontal="center" vertical="center"/>
    </xf>
    <xf numFmtId="38" fontId="15" fillId="3" borderId="537" xfId="0" applyNumberFormat="1" applyFont="1" applyFill="1" applyBorder="1" applyAlignment="1" applyProtection="1">
      <alignment horizontal="right" vertical="center"/>
    </xf>
    <xf numFmtId="164" fontId="18" fillId="3" borderId="39" xfId="3" applyNumberFormat="1" applyFont="1" applyFill="1" applyBorder="1" applyAlignment="1" applyProtection="1">
      <alignment vertical="center"/>
    </xf>
    <xf numFmtId="38" fontId="6" fillId="3" borderId="326" xfId="0" applyNumberFormat="1" applyFont="1" applyFill="1" applyBorder="1" applyAlignment="1" applyProtection="1">
      <alignment horizontal="right"/>
    </xf>
    <xf numFmtId="38" fontId="6" fillId="3" borderId="101" xfId="0" applyNumberFormat="1" applyFont="1" applyFill="1" applyBorder="1" applyAlignment="1" applyProtection="1">
      <alignment horizontal="right"/>
    </xf>
    <xf numFmtId="38" fontId="6" fillId="3" borderId="39" xfId="0" applyNumberFormat="1" applyFont="1" applyFill="1" applyBorder="1" applyAlignment="1" applyProtection="1">
      <alignment horizontal="right"/>
    </xf>
    <xf numFmtId="10" fontId="15" fillId="5" borderId="20" xfId="0" applyNumberFormat="1" applyFont="1" applyFill="1" applyBorder="1" applyAlignment="1" applyProtection="1">
      <alignment horizontal="center" vertical="center"/>
    </xf>
    <xf numFmtId="10" fontId="15" fillId="5" borderId="313" xfId="0" applyNumberFormat="1" applyFont="1" applyFill="1" applyBorder="1" applyAlignment="1" applyProtection="1">
      <alignment horizontal="center" vertical="center"/>
    </xf>
    <xf numFmtId="164" fontId="18" fillId="3" borderId="39" xfId="0" applyNumberFormat="1" applyFont="1" applyFill="1" applyBorder="1" applyAlignment="1" applyProtection="1">
      <alignment horizontal="left" vertical="center"/>
    </xf>
    <xf numFmtId="164" fontId="6" fillId="12" borderId="0" xfId="0" applyNumberFormat="1" applyFont="1" applyFill="1" applyBorder="1" applyAlignment="1" applyProtection="1">
      <alignment horizontal="left" vertical="center"/>
    </xf>
    <xf numFmtId="164" fontId="18" fillId="12" borderId="779" xfId="0" applyNumberFormat="1" applyFont="1" applyFill="1" applyBorder="1" applyAlignment="1" applyProtection="1">
      <alignment horizontal="left" vertical="center"/>
    </xf>
    <xf numFmtId="10" fontId="12" fillId="3" borderId="313" xfId="0" applyNumberFormat="1" applyFont="1" applyFill="1" applyBorder="1" applyAlignment="1" applyProtection="1">
      <alignment horizontal="center" vertical="center"/>
    </xf>
    <xf numFmtId="10" fontId="12" fillId="3" borderId="20" xfId="0" applyNumberFormat="1" applyFont="1" applyFill="1" applyBorder="1" applyAlignment="1" applyProtection="1">
      <alignment horizontal="center" vertical="center"/>
    </xf>
    <xf numFmtId="38" fontId="12" fillId="3" borderId="446" xfId="0" applyNumberFormat="1" applyFont="1" applyFill="1" applyBorder="1" applyAlignment="1" applyProtection="1">
      <alignment horizontal="right" vertical="center"/>
    </xf>
    <xf numFmtId="10" fontId="12" fillId="3" borderId="433" xfId="0" applyNumberFormat="1" applyFont="1" applyFill="1" applyBorder="1" applyAlignment="1" applyProtection="1">
      <alignment horizontal="center" vertical="center"/>
    </xf>
    <xf numFmtId="10" fontId="12" fillId="5" borderId="313" xfId="0" applyNumberFormat="1" applyFont="1" applyFill="1" applyBorder="1" applyAlignment="1" applyProtection="1">
      <alignment horizontal="center" vertical="center"/>
    </xf>
    <xf numFmtId="10" fontId="6" fillId="3" borderId="0" xfId="0" applyNumberFormat="1" applyFont="1" applyFill="1" applyBorder="1" applyAlignment="1" applyProtection="1">
      <alignment horizontal="center" vertical="center"/>
    </xf>
    <xf numFmtId="38" fontId="6" fillId="3" borderId="432" xfId="0" applyNumberFormat="1" applyFont="1" applyFill="1" applyBorder="1" applyAlignment="1" applyProtection="1">
      <alignment horizontal="right" vertical="center"/>
    </xf>
    <xf numFmtId="164" fontId="18" fillId="3" borderId="39" xfId="0" applyNumberFormat="1" applyFont="1" applyFill="1" applyBorder="1" applyAlignment="1" applyProtection="1">
      <alignment vertical="center"/>
    </xf>
    <xf numFmtId="10" fontId="20" fillId="3" borderId="751" xfId="0" applyNumberFormat="1" applyFont="1" applyFill="1" applyBorder="1" applyAlignment="1" applyProtection="1">
      <alignment horizontal="right" vertical="center"/>
    </xf>
    <xf numFmtId="10" fontId="6" fillId="28" borderId="431" xfId="0" applyNumberFormat="1" applyFont="1" applyFill="1" applyBorder="1" applyAlignment="1" applyProtection="1">
      <alignment horizontal="center" vertical="center"/>
    </xf>
    <xf numFmtId="38" fontId="6" fillId="3" borderId="447" xfId="0" applyNumberFormat="1" applyFont="1" applyFill="1" applyBorder="1" applyAlignment="1" applyProtection="1">
      <alignment horizontal="right" vertical="center"/>
    </xf>
    <xf numFmtId="10" fontId="6" fillId="28" borderId="44" xfId="0" applyNumberFormat="1" applyFont="1" applyFill="1" applyBorder="1" applyAlignment="1" applyProtection="1">
      <alignment horizontal="center" vertical="center"/>
    </xf>
    <xf numFmtId="10" fontId="6" fillId="0" borderId="44" xfId="0" applyNumberFormat="1" applyFont="1" applyFill="1" applyBorder="1" applyAlignment="1" applyProtection="1">
      <alignment horizontal="center" vertical="center"/>
    </xf>
    <xf numFmtId="38" fontId="6" fillId="3" borderId="440" xfId="0" applyNumberFormat="1" applyFont="1" applyFill="1" applyBorder="1" applyAlignment="1" applyProtection="1">
      <alignment horizontal="right" vertical="center"/>
    </xf>
    <xf numFmtId="38" fontId="6" fillId="3" borderId="536" xfId="0" applyNumberFormat="1" applyFont="1" applyFill="1" applyBorder="1" applyAlignment="1" applyProtection="1">
      <alignment horizontal="right" vertical="center"/>
    </xf>
    <xf numFmtId="164" fontId="6" fillId="23" borderId="39" xfId="0" applyFont="1" applyFill="1" applyBorder="1" applyProtection="1"/>
    <xf numFmtId="38" fontId="6" fillId="23" borderId="151" xfId="0" applyNumberFormat="1" applyFont="1" applyFill="1" applyBorder="1" applyAlignment="1" applyProtection="1">
      <alignment horizontal="right"/>
    </xf>
    <xf numFmtId="38" fontId="6" fillId="23" borderId="326" xfId="0" applyNumberFormat="1" applyFont="1" applyFill="1" applyBorder="1" applyAlignment="1" applyProtection="1">
      <alignment horizontal="right"/>
    </xf>
    <xf numFmtId="38" fontId="6" fillId="23" borderId="101" xfId="0" applyNumberFormat="1" applyFont="1" applyFill="1" applyBorder="1" applyAlignment="1" applyProtection="1">
      <alignment horizontal="right"/>
    </xf>
    <xf numFmtId="38" fontId="6" fillId="23" borderId="39"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xf>
    <xf numFmtId="164" fontId="19" fillId="12" borderId="0" xfId="0" applyNumberFormat="1" applyFont="1" applyFill="1" applyBorder="1" applyAlignment="1" applyProtection="1">
      <alignment horizontal="right" vertical="center"/>
    </xf>
    <xf numFmtId="164" fontId="15" fillId="12" borderId="0" xfId="0" applyNumberFormat="1" applyFont="1" applyFill="1" applyBorder="1" applyAlignment="1" applyProtection="1">
      <alignment vertical="center"/>
    </xf>
    <xf numFmtId="164" fontId="19" fillId="12" borderId="771" xfId="0" applyNumberFormat="1" applyFont="1" applyFill="1" applyBorder="1" applyAlignment="1" applyProtection="1">
      <alignment horizontal="right" vertical="center"/>
    </xf>
    <xf numFmtId="10" fontId="15" fillId="5" borderId="766" xfId="0" applyNumberFormat="1" applyFont="1" applyFill="1" applyBorder="1" applyAlignment="1" applyProtection="1">
      <alignment horizontal="center" vertical="center"/>
    </xf>
    <xf numFmtId="10" fontId="15" fillId="5" borderId="770" xfId="0" applyNumberFormat="1" applyFont="1" applyFill="1" applyBorder="1" applyAlignment="1" applyProtection="1">
      <alignment horizontal="center" vertical="center"/>
    </xf>
    <xf numFmtId="10" fontId="15" fillId="3" borderId="431" xfId="0" applyNumberFormat="1" applyFont="1" applyFill="1" applyBorder="1" applyAlignment="1" applyProtection="1">
      <alignment horizontal="center" vertical="center"/>
    </xf>
    <xf numFmtId="10" fontId="15" fillId="5" borderId="303" xfId="0" applyNumberFormat="1" applyFont="1" applyFill="1" applyBorder="1" applyAlignment="1" applyProtection="1">
      <alignment horizontal="center" vertical="center"/>
    </xf>
    <xf numFmtId="38" fontId="15" fillId="3" borderId="522" xfId="0" applyNumberFormat="1" applyFont="1" applyFill="1" applyBorder="1" applyAlignment="1" applyProtection="1">
      <alignment horizontal="right" vertical="center"/>
    </xf>
    <xf numFmtId="164" fontId="6" fillId="0" borderId="0" xfId="0" applyFont="1" applyBorder="1" applyAlignment="1" applyProtection="1">
      <alignment horizontal="right" vertical="center"/>
    </xf>
    <xf numFmtId="38" fontId="6" fillId="0" borderId="0" xfId="0" applyNumberFormat="1" applyFont="1" applyBorder="1" applyAlignment="1" applyProtection="1">
      <alignment horizontal="right" vertical="center"/>
    </xf>
    <xf numFmtId="38" fontId="6" fillId="0" borderId="141" xfId="0" applyNumberFormat="1" applyFont="1" applyBorder="1" applyAlignment="1" applyProtection="1">
      <alignment horizontal="right" vertical="center"/>
    </xf>
    <xf numFmtId="169" fontId="15" fillId="12" borderId="0" xfId="0" applyNumberFormat="1" applyFont="1" applyFill="1" applyBorder="1" applyAlignment="1" applyProtection="1">
      <alignment vertical="center"/>
    </xf>
    <xf numFmtId="38" fontId="19" fillId="12" borderId="0" xfId="0" applyNumberFormat="1" applyFont="1" applyFill="1" applyBorder="1" applyAlignment="1" applyProtection="1">
      <alignment horizontal="right" vertical="center"/>
    </xf>
    <xf numFmtId="10" fontId="89" fillId="3" borderId="0" xfId="0" applyNumberFormat="1" applyFont="1" applyFill="1" applyBorder="1" applyAlignment="1" applyProtection="1">
      <alignment horizontal="center" vertical="center"/>
    </xf>
    <xf numFmtId="38" fontId="90" fillId="3" borderId="0" xfId="0" applyNumberFormat="1" applyFont="1" applyFill="1" applyBorder="1" applyAlignment="1" applyProtection="1">
      <alignment horizontal="right" vertical="center"/>
    </xf>
    <xf numFmtId="38" fontId="15" fillId="3" borderId="0" xfId="0" applyNumberFormat="1" applyFont="1" applyFill="1" applyBorder="1" applyAlignment="1" applyProtection="1">
      <alignment horizontal="center" vertical="center"/>
    </xf>
    <xf numFmtId="10" fontId="15" fillId="4" borderId="0" xfId="0" applyNumberFormat="1" applyFont="1" applyFill="1" applyBorder="1" applyAlignment="1" applyProtection="1">
      <alignment horizontal="center" vertical="center"/>
    </xf>
    <xf numFmtId="38" fontId="19" fillId="4" borderId="0" xfId="0" applyNumberFormat="1" applyFont="1" applyFill="1" applyBorder="1" applyAlignment="1" applyProtection="1">
      <alignment horizontal="right" vertical="center"/>
    </xf>
    <xf numFmtId="10" fontId="89" fillId="5" borderId="0" xfId="0" applyNumberFormat="1" applyFont="1" applyFill="1" applyBorder="1" applyAlignment="1" applyProtection="1">
      <alignment horizontal="center" vertical="center"/>
    </xf>
    <xf numFmtId="38" fontId="90" fillId="5" borderId="771" xfId="0" applyNumberFormat="1" applyFont="1" applyFill="1" applyBorder="1" applyAlignment="1" applyProtection="1">
      <alignment horizontal="right" vertical="center"/>
    </xf>
    <xf numFmtId="169" fontId="15" fillId="3" borderId="0" xfId="0" applyNumberFormat="1" applyFont="1" applyFill="1" applyBorder="1" applyAlignment="1" applyProtection="1">
      <alignment vertical="center"/>
    </xf>
    <xf numFmtId="169" fontId="6" fillId="3" borderId="0" xfId="0" applyNumberFormat="1" applyFont="1" applyFill="1" applyBorder="1" applyAlignment="1" applyProtection="1">
      <alignment vertical="center"/>
    </xf>
    <xf numFmtId="169" fontId="12" fillId="5" borderId="0" xfId="0" applyNumberFormat="1" applyFont="1" applyFill="1" applyBorder="1" applyAlignment="1" applyProtection="1">
      <alignment vertical="center"/>
    </xf>
    <xf numFmtId="39" fontId="6" fillId="0" borderId="0" xfId="0" applyNumberFormat="1" applyFont="1" applyFill="1" applyAlignment="1" applyProtection="1">
      <alignment vertical="center"/>
    </xf>
    <xf numFmtId="164" fontId="6" fillId="0" borderId="0" xfId="0" applyNumberFormat="1" applyFont="1" applyFill="1" applyAlignment="1" applyProtection="1">
      <alignment vertical="center"/>
    </xf>
    <xf numFmtId="169" fontId="7" fillId="0" borderId="0" xfId="0" applyNumberFormat="1" applyFont="1" applyFill="1" applyAlignment="1" applyProtection="1">
      <alignment vertical="center"/>
    </xf>
    <xf numFmtId="6" fontId="19" fillId="0" borderId="313" xfId="0" applyNumberFormat="1" applyFont="1" applyBorder="1" applyAlignment="1" applyProtection="1">
      <alignment vertical="center"/>
    </xf>
    <xf numFmtId="164" fontId="27" fillId="3" borderId="771" xfId="0" applyNumberFormat="1" applyFont="1" applyFill="1" applyBorder="1" applyAlignment="1" applyProtection="1">
      <alignment vertical="center"/>
    </xf>
    <xf numFmtId="6" fontId="19" fillId="3" borderId="313" xfId="0" applyNumberFormat="1" applyFont="1" applyFill="1" applyBorder="1" applyAlignment="1" applyProtection="1">
      <alignment vertical="center"/>
    </xf>
    <xf numFmtId="6" fontId="19" fillId="3" borderId="0" xfId="0" applyNumberFormat="1" applyFont="1" applyFill="1" applyBorder="1" applyAlignment="1" applyProtection="1">
      <alignment vertical="center"/>
    </xf>
    <xf numFmtId="164" fontId="27" fillId="3" borderId="0" xfId="0" applyNumberFormat="1" applyFont="1" applyFill="1" applyBorder="1" applyAlignment="1" applyProtection="1">
      <alignment vertical="center"/>
    </xf>
    <xf numFmtId="6" fontId="19" fillId="0" borderId="313" xfId="0" applyNumberFormat="1" applyFont="1" applyFill="1" applyBorder="1" applyAlignment="1" applyProtection="1">
      <alignment vertical="center"/>
    </xf>
    <xf numFmtId="164" fontId="109" fillId="3" borderId="0" xfId="0" applyNumberFormat="1" applyFont="1" applyFill="1" applyBorder="1" applyAlignment="1" applyProtection="1">
      <alignment vertical="center"/>
    </xf>
    <xf numFmtId="169" fontId="107" fillId="3" borderId="0" xfId="0" applyNumberFormat="1" applyFont="1" applyFill="1" applyBorder="1" applyAlignment="1" applyProtection="1">
      <alignment horizontal="left" vertical="center"/>
    </xf>
    <xf numFmtId="169" fontId="107" fillId="3" borderId="0" xfId="0" applyNumberFormat="1" applyFont="1" applyFill="1" applyBorder="1" applyAlignment="1" applyProtection="1">
      <alignment horizontal="right" vertical="center"/>
    </xf>
    <xf numFmtId="164" fontId="27" fillId="3" borderId="313" xfId="0" applyNumberFormat="1" applyFont="1" applyFill="1" applyBorder="1" applyAlignment="1" applyProtection="1">
      <alignment vertical="center" wrapText="1"/>
    </xf>
    <xf numFmtId="164" fontId="27" fillId="3" borderId="771" xfId="0" applyNumberFormat="1" applyFont="1" applyFill="1" applyBorder="1" applyAlignment="1" applyProtection="1">
      <alignment vertical="center" wrapText="1"/>
    </xf>
    <xf numFmtId="38" fontId="6" fillId="0" borderId="0"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center" vertical="center"/>
    </xf>
    <xf numFmtId="38" fontId="6" fillId="0" borderId="771" xfId="0" applyNumberFormat="1" applyFont="1" applyFill="1" applyBorder="1" applyAlignment="1" applyProtection="1">
      <alignment vertical="center"/>
    </xf>
    <xf numFmtId="164" fontId="8" fillId="0" borderId="313" xfId="0" applyNumberFormat="1" applyFont="1" applyFill="1" applyBorder="1" applyAlignment="1" applyProtection="1">
      <alignment vertical="center"/>
    </xf>
    <xf numFmtId="164" fontId="8"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right" vertical="center"/>
    </xf>
    <xf numFmtId="169" fontId="8" fillId="0" borderId="0" xfId="0" applyNumberFormat="1" applyFont="1" applyFill="1" applyBorder="1" applyAlignment="1" applyProtection="1">
      <alignment vertical="center"/>
    </xf>
    <xf numFmtId="38" fontId="30" fillId="0" borderId="0" xfId="0" applyNumberFormat="1" applyFont="1" applyFill="1" applyBorder="1" applyAlignment="1" applyProtection="1">
      <alignment vertical="center"/>
    </xf>
    <xf numFmtId="165" fontId="90"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wrapText="1"/>
    </xf>
    <xf numFmtId="165" fontId="8"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xf>
    <xf numFmtId="165" fontId="19" fillId="0" borderId="0" xfId="0" applyNumberFormat="1" applyFont="1" applyFill="1" applyBorder="1" applyAlignment="1" applyProtection="1">
      <alignment horizontal="center" vertical="center"/>
    </xf>
    <xf numFmtId="38" fontId="19" fillId="0" borderId="771" xfId="0" applyNumberFormat="1" applyFont="1" applyFill="1" applyBorder="1" applyAlignment="1" applyProtection="1">
      <alignment horizontal="center" vertical="center"/>
    </xf>
    <xf numFmtId="164" fontId="24" fillId="0" borderId="0" xfId="0" applyNumberFormat="1" applyFont="1" applyFill="1" applyBorder="1" applyAlignment="1" applyProtection="1">
      <alignment vertical="center"/>
    </xf>
    <xf numFmtId="169" fontId="94" fillId="0" borderId="0" xfId="0" applyNumberFormat="1" applyFont="1" applyFill="1" applyBorder="1" applyAlignment="1" applyProtection="1">
      <alignment horizontal="left" vertical="center"/>
    </xf>
    <xf numFmtId="38" fontId="24" fillId="0" borderId="0" xfId="0" applyNumberFormat="1" applyFont="1" applyFill="1" applyBorder="1" applyAlignment="1" applyProtection="1">
      <alignment vertical="center"/>
    </xf>
    <xf numFmtId="38" fontId="90" fillId="0" borderId="0" xfId="0" applyNumberFormat="1" applyFont="1" applyFill="1" applyBorder="1" applyAlignment="1" applyProtection="1">
      <alignment horizontal="center" vertical="center"/>
    </xf>
    <xf numFmtId="38" fontId="90" fillId="0" borderId="0" xfId="0" applyNumberFormat="1" applyFont="1" applyFill="1" applyBorder="1" applyAlignment="1" applyProtection="1">
      <alignment horizontal="right" vertical="center"/>
    </xf>
    <xf numFmtId="38" fontId="19" fillId="0" borderId="0" xfId="0" applyNumberFormat="1" applyFont="1" applyFill="1" applyBorder="1" applyAlignment="1" applyProtection="1">
      <alignment horizontal="right" vertical="center"/>
    </xf>
    <xf numFmtId="165" fontId="89" fillId="0" borderId="0" xfId="0" applyNumberFormat="1" applyFont="1" applyFill="1" applyBorder="1" applyAlignment="1" applyProtection="1">
      <alignment horizontal="center" vertical="center"/>
    </xf>
    <xf numFmtId="38" fontId="90" fillId="0" borderId="771" xfId="0" applyNumberFormat="1" applyFont="1" applyFill="1" applyBorder="1" applyAlignment="1" applyProtection="1">
      <alignment horizontal="right" vertical="center"/>
    </xf>
    <xf numFmtId="38" fontId="24"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center"/>
    </xf>
    <xf numFmtId="38" fontId="8" fillId="0" borderId="0" xfId="0" applyNumberFormat="1" applyFont="1" applyFill="1" applyBorder="1" applyAlignment="1" applyProtection="1">
      <alignment horizontal="right" vertical="center"/>
    </xf>
    <xf numFmtId="38" fontId="19" fillId="0" borderId="771" xfId="0" applyNumberFormat="1" applyFont="1" applyFill="1" applyBorder="1" applyAlignment="1" applyProtection="1">
      <alignment horizontal="right" vertical="center"/>
    </xf>
    <xf numFmtId="38" fontId="31" fillId="0" borderId="0" xfId="0" applyNumberFormat="1" applyFont="1" applyFill="1" applyBorder="1" applyAlignment="1" applyProtection="1">
      <alignment horizontal="right" vertical="center"/>
    </xf>
    <xf numFmtId="38" fontId="90" fillId="0" borderId="771" xfId="0"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left" vertical="center"/>
    </xf>
    <xf numFmtId="38" fontId="19" fillId="0" borderId="0" xfId="1" applyNumberFormat="1" applyFont="1" applyFill="1" applyBorder="1" applyAlignment="1" applyProtection="1">
      <alignment horizontal="right" vertical="center"/>
    </xf>
    <xf numFmtId="165" fontId="19" fillId="0" borderId="0" xfId="0" applyNumberFormat="1" applyFont="1" applyFill="1" applyBorder="1" applyAlignment="1" applyProtection="1">
      <alignment horizontal="right" vertical="center"/>
    </xf>
    <xf numFmtId="164" fontId="19" fillId="0" borderId="0" xfId="0" applyNumberFormat="1" applyFont="1" applyFill="1" applyBorder="1" applyAlignment="1" applyProtection="1">
      <alignment vertical="center"/>
    </xf>
    <xf numFmtId="169" fontId="89" fillId="0" borderId="0" xfId="0" applyNumberFormat="1" applyFont="1" applyFill="1" applyBorder="1" applyAlignment="1" applyProtection="1">
      <alignment horizontal="left" vertical="center"/>
    </xf>
    <xf numFmtId="38" fontId="8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vertical="center"/>
    </xf>
    <xf numFmtId="38" fontId="12" fillId="0" borderId="771" xfId="0" applyNumberFormat="1" applyFont="1" applyFill="1" applyBorder="1" applyAlignment="1" applyProtection="1">
      <alignment vertical="center"/>
    </xf>
    <xf numFmtId="38"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horizontal="left" vertical="center"/>
    </xf>
    <xf numFmtId="38" fontId="8" fillId="0" borderId="771" xfId="0" applyNumberFormat="1" applyFont="1" applyFill="1" applyBorder="1" applyAlignment="1" applyProtection="1">
      <alignment vertical="center"/>
    </xf>
    <xf numFmtId="164" fontId="8" fillId="0" borderId="0" xfId="0" applyFont="1" applyFill="1" applyBorder="1" applyAlignment="1" applyProtection="1">
      <alignment horizontal="left" vertical="center"/>
    </xf>
    <xf numFmtId="165" fontId="19"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horizontal="left" vertical="center"/>
    </xf>
    <xf numFmtId="164" fontId="6" fillId="4" borderId="313" xfId="0" applyNumberFormat="1" applyFont="1" applyFill="1" applyBorder="1" applyAlignment="1" applyProtection="1">
      <alignment vertical="center"/>
    </xf>
    <xf numFmtId="164" fontId="8" fillId="36" borderId="313" xfId="0" applyNumberFormat="1" applyFont="1" applyFill="1" applyBorder="1" applyAlignment="1" applyProtection="1">
      <alignment vertical="center"/>
    </xf>
    <xf numFmtId="38" fontId="8" fillId="36" borderId="0" xfId="0" applyNumberFormat="1" applyFont="1" applyFill="1" applyBorder="1" applyAlignment="1" applyProtection="1">
      <alignment vertical="top" wrapText="1"/>
    </xf>
    <xf numFmtId="38" fontId="8" fillId="36" borderId="771" xfId="0" applyNumberFormat="1" applyFont="1" applyFill="1" applyBorder="1" applyAlignment="1" applyProtection="1">
      <alignment vertical="top" wrapText="1"/>
    </xf>
    <xf numFmtId="38" fontId="8" fillId="0" borderId="771" xfId="0" applyNumberFormat="1" applyFont="1" applyFill="1" applyBorder="1" applyAlignment="1" applyProtection="1">
      <alignment vertical="top" wrapText="1"/>
    </xf>
    <xf numFmtId="38" fontId="8" fillId="0" borderId="313" xfId="0" applyNumberFormat="1" applyFont="1" applyFill="1" applyBorder="1" applyAlignment="1" applyProtection="1">
      <alignment vertical="center" wrapText="1"/>
    </xf>
    <xf numFmtId="38" fontId="8" fillId="0" borderId="771" xfId="0" applyNumberFormat="1" applyFont="1" applyFill="1" applyBorder="1" applyAlignment="1" applyProtection="1">
      <alignment vertical="center" wrapText="1"/>
    </xf>
    <xf numFmtId="164" fontId="6" fillId="36" borderId="313" xfId="0" applyNumberFormat="1" applyFont="1" applyFill="1" applyBorder="1" applyAlignment="1" applyProtection="1">
      <alignment vertical="center"/>
    </xf>
    <xf numFmtId="164" fontId="18" fillId="0" borderId="0" xfId="0" applyFont="1" applyBorder="1" applyAlignment="1" applyProtection="1">
      <alignment horizontal="left"/>
    </xf>
    <xf numFmtId="38" fontId="8" fillId="0" borderId="313" xfId="0" applyNumberFormat="1" applyFont="1" applyFill="1" applyBorder="1" applyAlignment="1" applyProtection="1">
      <alignment vertical="top" wrapText="1"/>
    </xf>
    <xf numFmtId="38" fontId="140" fillId="0" borderId="313" xfId="0" applyNumberFormat="1" applyFont="1" applyFill="1" applyBorder="1" applyAlignment="1" applyProtection="1">
      <alignment vertical="center"/>
    </xf>
    <xf numFmtId="38" fontId="130" fillId="0" borderId="0" xfId="0" applyNumberFormat="1" applyFont="1" applyFill="1" applyBorder="1" applyAlignment="1" applyProtection="1">
      <alignment vertical="center"/>
    </xf>
    <xf numFmtId="164" fontId="130" fillId="0" borderId="0" xfId="0" applyFont="1" applyFill="1" applyBorder="1" applyAlignment="1" applyProtection="1">
      <alignment vertical="center"/>
    </xf>
    <xf numFmtId="38" fontId="140" fillId="0" borderId="0" xfId="0" applyNumberFormat="1" applyFont="1" applyFill="1" applyBorder="1" applyAlignment="1" applyProtection="1">
      <alignment horizontal="center" vertical="center"/>
    </xf>
    <xf numFmtId="164" fontId="140" fillId="0" borderId="0" xfId="0" applyFont="1" applyFill="1" applyBorder="1" applyAlignment="1" applyProtection="1">
      <alignment horizontal="center" vertical="center"/>
    </xf>
    <xf numFmtId="164" fontId="133" fillId="12" borderId="0" xfId="0" applyNumberFormat="1" applyFont="1" applyFill="1" applyBorder="1" applyAlignment="1" applyProtection="1">
      <alignment vertical="center"/>
    </xf>
    <xf numFmtId="38" fontId="8" fillId="3" borderId="0" xfId="0" applyNumberFormat="1" applyFont="1" applyFill="1" applyBorder="1" applyAlignment="1" applyProtection="1">
      <alignment vertical="center"/>
    </xf>
    <xf numFmtId="169" fontId="6" fillId="5" borderId="0" xfId="0" applyNumberFormat="1" applyFont="1" applyFill="1" applyBorder="1" applyAlignment="1" applyProtection="1">
      <alignment vertical="center"/>
    </xf>
    <xf numFmtId="38" fontId="6" fillId="5" borderId="457" xfId="0" applyNumberFormat="1" applyFont="1" applyFill="1" applyBorder="1" applyAlignment="1" applyProtection="1">
      <alignment vertical="center"/>
    </xf>
    <xf numFmtId="164" fontId="30" fillId="3" borderId="24" xfId="0" applyNumberFormat="1" applyFont="1" applyFill="1" applyBorder="1" applyAlignment="1" applyProtection="1">
      <alignment horizontal="left" vertical="center"/>
    </xf>
    <xf numFmtId="164" fontId="31" fillId="3" borderId="1" xfId="0" applyNumberFormat="1" applyFont="1" applyFill="1" applyBorder="1" applyAlignment="1" applyProtection="1">
      <alignment vertical="center"/>
    </xf>
    <xf numFmtId="164" fontId="35" fillId="3" borderId="1" xfId="0" applyFont="1" applyFill="1" applyBorder="1" applyAlignment="1" applyProtection="1">
      <alignment vertical="center"/>
    </xf>
    <xf numFmtId="38" fontId="35" fillId="3" borderId="1" xfId="0" applyNumberFormat="1" applyFont="1" applyFill="1" applyBorder="1" applyAlignment="1" applyProtection="1">
      <alignment vertical="center"/>
    </xf>
    <xf numFmtId="38" fontId="35" fillId="3" borderId="1" xfId="2" applyNumberFormat="1" applyFont="1" applyFill="1" applyBorder="1" applyAlignment="1" applyProtection="1">
      <alignment vertical="center"/>
    </xf>
    <xf numFmtId="165" fontId="35" fillId="3" borderId="1" xfId="0" applyNumberFormat="1" applyFont="1" applyFill="1" applyBorder="1" applyAlignment="1" applyProtection="1">
      <alignment horizontal="center" vertical="center"/>
    </xf>
    <xf numFmtId="38" fontId="30" fillId="3" borderId="229" xfId="0" applyNumberFormat="1" applyFont="1" applyFill="1" applyBorder="1" applyAlignment="1" applyProtection="1">
      <alignment horizontal="center" vertical="center" wrapText="1"/>
    </xf>
    <xf numFmtId="165" fontId="31" fillId="3" borderId="229" xfId="0" applyNumberFormat="1" applyFont="1" applyFill="1" applyBorder="1" applyAlignment="1" applyProtection="1">
      <alignment horizontal="center" vertical="center" wrapText="1"/>
    </xf>
    <xf numFmtId="165" fontId="35" fillId="3" borderId="229" xfId="0" applyNumberFormat="1" applyFont="1" applyFill="1" applyBorder="1" applyAlignment="1" applyProtection="1">
      <alignment horizontal="center" vertical="center" wrapText="1"/>
    </xf>
    <xf numFmtId="164" fontId="30" fillId="3" borderId="20" xfId="0" applyNumberFormat="1" applyFont="1" applyFill="1" applyBorder="1" applyAlignment="1" applyProtection="1">
      <alignment vertical="center"/>
    </xf>
    <xf numFmtId="164" fontId="3" fillId="0" borderId="225" xfId="0" applyFont="1" applyBorder="1" applyProtection="1"/>
    <xf numFmtId="164" fontId="3" fillId="3" borderId="92" xfId="0" applyFont="1" applyFill="1" applyBorder="1" applyProtection="1"/>
    <xf numFmtId="165" fontId="30" fillId="3" borderId="92" xfId="0" applyNumberFormat="1" applyFont="1" applyFill="1" applyBorder="1" applyAlignment="1" applyProtection="1">
      <alignment horizontal="center" vertical="center"/>
    </xf>
    <xf numFmtId="165" fontId="30" fillId="3" borderId="238" xfId="0" applyNumberFormat="1" applyFont="1" applyFill="1" applyBorder="1" applyAlignment="1" applyProtection="1">
      <alignment horizontal="center" vertical="center"/>
    </xf>
    <xf numFmtId="164" fontId="30" fillId="3" borderId="20" xfId="0" applyNumberFormat="1" applyFont="1" applyFill="1" applyBorder="1" applyAlignment="1" applyProtection="1">
      <alignment horizontal="left" vertical="center"/>
    </xf>
    <xf numFmtId="175" fontId="31" fillId="3" borderId="174" xfId="0" applyNumberFormat="1" applyFont="1" applyFill="1" applyBorder="1" applyAlignment="1" applyProtection="1">
      <alignment horizontal="right" vertical="center"/>
    </xf>
    <xf numFmtId="175" fontId="31" fillId="3" borderId="443" xfId="0" applyNumberFormat="1" applyFont="1" applyFill="1" applyBorder="1" applyAlignment="1" applyProtection="1">
      <alignment horizontal="center" vertical="center"/>
    </xf>
    <xf numFmtId="38" fontId="31" fillId="3" borderId="174" xfId="0" applyNumberFormat="1" applyFont="1" applyFill="1" applyBorder="1" applyAlignment="1" applyProtection="1">
      <alignment horizontal="right" vertical="center"/>
    </xf>
    <xf numFmtId="38" fontId="31" fillId="3" borderId="195" xfId="0" applyNumberFormat="1" applyFont="1" applyFill="1" applyBorder="1" applyAlignment="1" applyProtection="1">
      <alignment horizontal="right" vertical="center"/>
    </xf>
    <xf numFmtId="175" fontId="31" fillId="3" borderId="441"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horizontal="center" vertical="center"/>
    </xf>
    <xf numFmtId="38" fontId="31" fillId="3" borderId="169" xfId="0" applyNumberFormat="1" applyFont="1" applyFill="1" applyBorder="1" applyAlignment="1" applyProtection="1">
      <alignment horizontal="right" vertical="center"/>
    </xf>
    <xf numFmtId="38" fontId="31" fillId="3" borderId="227"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vertical="center"/>
    </xf>
    <xf numFmtId="175" fontId="31" fillId="3" borderId="442" xfId="0" applyNumberFormat="1" applyFont="1" applyFill="1" applyBorder="1" applyAlignment="1" applyProtection="1">
      <alignment horizontal="right" vertical="center"/>
    </xf>
    <xf numFmtId="175" fontId="31" fillId="3" borderId="445" xfId="0" applyNumberFormat="1" applyFont="1" applyFill="1" applyBorder="1" applyAlignment="1" applyProtection="1">
      <alignment vertical="center"/>
    </xf>
    <xf numFmtId="38" fontId="31" fillId="3" borderId="172" xfId="0" applyNumberFormat="1" applyFont="1" applyFill="1" applyBorder="1" applyAlignment="1" applyProtection="1">
      <alignment horizontal="right" vertical="center"/>
    </xf>
    <xf numFmtId="38" fontId="31" fillId="3" borderId="228" xfId="0" applyNumberFormat="1" applyFont="1" applyFill="1" applyBorder="1" applyAlignment="1" applyProtection="1">
      <alignment horizontal="right" vertical="center"/>
    </xf>
    <xf numFmtId="164" fontId="31" fillId="3" borderId="226" xfId="0" applyNumberFormat="1" applyFont="1" applyFill="1" applyBorder="1" applyAlignment="1" applyProtection="1">
      <alignment vertical="center"/>
    </xf>
    <xf numFmtId="164" fontId="30" fillId="3" borderId="196" xfId="0" applyNumberFormat="1" applyFont="1" applyFill="1" applyBorder="1" applyAlignment="1" applyProtection="1">
      <alignment horizontal="left" vertical="center"/>
    </xf>
    <xf numFmtId="164" fontId="35" fillId="3" borderId="196" xfId="0" applyFont="1" applyFill="1" applyBorder="1" applyAlignment="1" applyProtection="1">
      <alignment vertical="center"/>
    </xf>
    <xf numFmtId="38" fontId="35" fillId="3" borderId="196" xfId="0" applyNumberFormat="1" applyFont="1" applyFill="1" applyBorder="1" applyAlignment="1" applyProtection="1">
      <alignment vertical="center"/>
    </xf>
    <xf numFmtId="38" fontId="31" fillId="3" borderId="196" xfId="0" applyNumberFormat="1" applyFont="1" applyFill="1" applyBorder="1" applyAlignment="1" applyProtection="1">
      <alignment horizontal="right" vertical="center"/>
    </xf>
    <xf numFmtId="38" fontId="31" fillId="3" borderId="197" xfId="0" applyNumberFormat="1" applyFont="1" applyFill="1" applyBorder="1" applyAlignment="1" applyProtection="1">
      <alignment horizontal="right" vertical="center"/>
    </xf>
    <xf numFmtId="175" fontId="31" fillId="3" borderId="198" xfId="0" applyNumberFormat="1" applyFont="1" applyFill="1" applyBorder="1" applyAlignment="1" applyProtection="1">
      <alignment horizontal="right" vertical="center"/>
    </xf>
    <xf numFmtId="175" fontId="31" fillId="3" borderId="196" xfId="0" applyNumberFormat="1" applyFont="1" applyFill="1" applyBorder="1" applyAlignment="1" applyProtection="1">
      <alignment vertical="center"/>
    </xf>
    <xf numFmtId="10" fontId="31" fillId="3" borderId="196" xfId="0" applyNumberFormat="1" applyFont="1" applyFill="1" applyBorder="1" applyAlignment="1" applyProtection="1">
      <alignment vertical="center"/>
    </xf>
    <xf numFmtId="38" fontId="31" fillId="3" borderId="198" xfId="0" applyNumberFormat="1" applyFont="1" applyFill="1" applyBorder="1" applyAlignment="1" applyProtection="1">
      <alignment horizontal="right" vertical="center"/>
    </xf>
    <xf numFmtId="38" fontId="6" fillId="3" borderId="2" xfId="0" applyNumberFormat="1" applyFont="1" applyFill="1" applyBorder="1" applyAlignment="1" applyProtection="1">
      <alignment vertical="center"/>
    </xf>
    <xf numFmtId="169" fontId="15" fillId="4" borderId="0" xfId="0" applyNumberFormat="1" applyFont="1" applyFill="1" applyBorder="1" applyAlignment="1" applyProtection="1">
      <alignment vertical="center"/>
    </xf>
    <xf numFmtId="169" fontId="15" fillId="5" borderId="0" xfId="0" applyNumberFormat="1" applyFont="1" applyFill="1" applyBorder="1" applyAlignment="1" applyProtection="1">
      <alignment vertical="center"/>
    </xf>
    <xf numFmtId="164" fontId="3" fillId="0" borderId="0" xfId="0" applyFont="1" applyFill="1" applyBorder="1" applyAlignment="1" applyProtection="1">
      <alignment vertical="center" wrapText="1"/>
    </xf>
    <xf numFmtId="164" fontId="6" fillId="0" borderId="0" xfId="0" applyFont="1" applyBorder="1" applyAlignment="1" applyProtection="1"/>
    <xf numFmtId="173" fontId="6" fillId="18" borderId="184" xfId="5" applyNumberFormat="1" applyFont="1" applyFill="1" applyBorder="1" applyAlignment="1" applyProtection="1">
      <alignment horizontal="center" vertical="center"/>
    </xf>
    <xf numFmtId="38" fontId="6" fillId="18" borderId="302" xfId="5" applyNumberFormat="1" applyFont="1" applyFill="1" applyBorder="1" applyAlignment="1" applyProtection="1">
      <alignment horizontal="center" vertical="center"/>
    </xf>
    <xf numFmtId="173" fontId="6" fillId="18" borderId="312" xfId="5" applyNumberFormat="1" applyFont="1" applyFill="1" applyBorder="1" applyAlignment="1" applyProtection="1">
      <alignment horizontal="center" vertical="center"/>
    </xf>
    <xf numFmtId="38" fontId="6" fillId="18" borderId="383" xfId="5" applyNumberFormat="1" applyFont="1" applyFill="1" applyBorder="1" applyAlignment="1" applyProtection="1">
      <alignment horizontal="center" vertical="center"/>
    </xf>
    <xf numFmtId="173" fontId="6" fillId="18" borderId="382" xfId="5" applyNumberFormat="1" applyFont="1" applyFill="1" applyBorder="1" applyAlignment="1" applyProtection="1">
      <alignment horizontal="center" vertical="center"/>
    </xf>
    <xf numFmtId="38" fontId="6" fillId="18" borderId="186" xfId="5" applyNumberFormat="1" applyFont="1" applyFill="1" applyBorder="1" applyAlignment="1" applyProtection="1">
      <alignment horizontal="center" vertical="center"/>
    </xf>
    <xf numFmtId="38" fontId="6" fillId="18" borderId="649" xfId="5" applyNumberFormat="1" applyFont="1" applyFill="1" applyBorder="1" applyAlignment="1" applyProtection="1">
      <alignment horizontal="center" vertical="center"/>
    </xf>
    <xf numFmtId="173" fontId="6" fillId="18" borderId="686" xfId="5" applyNumberFormat="1" applyFont="1" applyFill="1" applyBorder="1" applyAlignment="1" applyProtection="1">
      <alignment horizontal="center" vertical="center"/>
    </xf>
    <xf numFmtId="38" fontId="6" fillId="18" borderId="686" xfId="5" applyNumberFormat="1" applyFont="1" applyFill="1" applyBorder="1" applyAlignment="1" applyProtection="1">
      <alignment horizontal="center" vertical="center"/>
    </xf>
    <xf numFmtId="164" fontId="98" fillId="3" borderId="0" xfId="0" applyFont="1" applyFill="1" applyBorder="1" applyProtection="1"/>
    <xf numFmtId="164" fontId="3" fillId="0" borderId="20" xfId="0" applyFont="1" applyBorder="1" applyProtection="1"/>
    <xf numFmtId="164" fontId="3" fillId="0" borderId="0" xfId="0" applyFont="1" applyBorder="1" applyAlignment="1" applyProtection="1">
      <alignment horizontal="center"/>
    </xf>
    <xf numFmtId="164" fontId="28" fillId="8" borderId="217" xfId="0" applyNumberFormat="1" applyFont="1" applyFill="1" applyBorder="1" applyAlignment="1" applyProtection="1">
      <alignment horizontal="left" vertical="center"/>
    </xf>
    <xf numFmtId="164" fontId="19" fillId="35" borderId="48" xfId="0" applyFont="1" applyFill="1" applyBorder="1" applyAlignment="1" applyProtection="1">
      <alignment vertical="center"/>
    </xf>
    <xf numFmtId="164" fontId="19" fillId="8" borderId="48" xfId="0" applyFont="1" applyFill="1" applyBorder="1" applyAlignment="1" applyProtection="1">
      <alignment vertical="center"/>
    </xf>
    <xf numFmtId="164" fontId="19" fillId="8" borderId="48" xfId="0" applyNumberFormat="1" applyFont="1" applyFill="1" applyBorder="1" applyAlignment="1" applyProtection="1">
      <alignment vertical="center"/>
    </xf>
    <xf numFmtId="38" fontId="19" fillId="8" borderId="48"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center" vertical="center"/>
    </xf>
    <xf numFmtId="3" fontId="19" fillId="7" borderId="5" xfId="0" applyNumberFormat="1" applyFont="1" applyFill="1" applyBorder="1" applyAlignment="1" applyProtection="1">
      <alignment horizontal="center" vertical="center"/>
    </xf>
    <xf numFmtId="38" fontId="19" fillId="7" borderId="26" xfId="0" applyNumberFormat="1" applyFont="1" applyFill="1" applyBorder="1" applyAlignment="1" applyProtection="1">
      <alignment horizontal="center" vertical="center"/>
    </xf>
    <xf numFmtId="3" fontId="19" fillId="7" borderId="314" xfId="0" applyNumberFormat="1" applyFont="1" applyFill="1" applyBorder="1" applyAlignment="1" applyProtection="1">
      <alignment horizontal="center" vertical="center"/>
    </xf>
    <xf numFmtId="38" fontId="19" fillId="7" borderId="202" xfId="0" applyNumberFormat="1" applyFont="1" applyFill="1" applyBorder="1" applyAlignment="1" applyProtection="1">
      <alignment horizontal="center" vertical="center"/>
    </xf>
    <xf numFmtId="3" fontId="19" fillId="7" borderId="17" xfId="0" applyNumberFormat="1" applyFont="1" applyFill="1" applyBorder="1" applyAlignment="1" applyProtection="1">
      <alignment horizontal="center" vertical="center"/>
    </xf>
    <xf numFmtId="38" fontId="19" fillId="7" borderId="654" xfId="0" applyNumberFormat="1" applyFont="1" applyFill="1" applyBorder="1" applyAlignment="1" applyProtection="1">
      <alignment horizontal="center" vertical="center"/>
    </xf>
    <xf numFmtId="3" fontId="19" fillId="7" borderId="655" xfId="0" applyNumberFormat="1" applyFont="1" applyFill="1" applyBorder="1" applyAlignment="1" applyProtection="1">
      <alignment horizontal="center" vertical="center"/>
    </xf>
    <xf numFmtId="38" fontId="19" fillId="7" borderId="655" xfId="0" applyNumberFormat="1" applyFont="1" applyFill="1" applyBorder="1" applyAlignment="1" applyProtection="1">
      <alignment horizontal="center" vertical="center"/>
    </xf>
    <xf numFmtId="3" fontId="19" fillId="7" borderId="656" xfId="0" applyNumberFormat="1" applyFont="1" applyFill="1" applyBorder="1" applyAlignment="1" applyProtection="1">
      <alignment horizontal="center" vertical="center"/>
    </xf>
    <xf numFmtId="164" fontId="98" fillId="3" borderId="0" xfId="0" applyFont="1" applyFill="1" applyBorder="1" applyAlignment="1" applyProtection="1">
      <alignment horizontal="center" vertical="center" wrapText="1"/>
    </xf>
    <xf numFmtId="164" fontId="53" fillId="3" borderId="0" xfId="0" applyFont="1" applyFill="1" applyBorder="1" applyAlignment="1" applyProtection="1">
      <alignment horizontal="center" wrapText="1"/>
    </xf>
    <xf numFmtId="169" fontId="6" fillId="0" borderId="0" xfId="0" applyNumberFormat="1" applyFont="1" applyBorder="1" applyAlignment="1" applyProtection="1">
      <alignment horizontal="center" vertical="center"/>
    </xf>
    <xf numFmtId="164" fontId="6" fillId="12" borderId="218" xfId="0" applyNumberFormat="1" applyFont="1" applyFill="1" applyBorder="1" applyAlignment="1" applyProtection="1">
      <alignment vertical="center"/>
    </xf>
    <xf numFmtId="38" fontId="6" fillId="13" borderId="115" xfId="1" applyNumberFormat="1" applyFont="1" applyFill="1" applyBorder="1" applyAlignment="1" applyProtection="1">
      <alignment horizontal="right" vertical="center"/>
      <protection locked="0"/>
    </xf>
    <xf numFmtId="10" fontId="6" fillId="3" borderId="116" xfId="0" applyNumberFormat="1" applyFont="1" applyFill="1" applyBorder="1" applyAlignment="1" applyProtection="1">
      <alignment horizontal="center" vertical="center"/>
    </xf>
    <xf numFmtId="38" fontId="6" fillId="3" borderId="49" xfId="0" applyNumberFormat="1" applyFont="1" applyFill="1" applyBorder="1" applyAlignment="1" applyProtection="1">
      <alignment horizontal="right" vertical="center"/>
    </xf>
    <xf numFmtId="10" fontId="6" fillId="13" borderId="162" xfId="0" applyNumberFormat="1" applyFont="1" applyFill="1" applyBorder="1" applyAlignment="1" applyProtection="1">
      <alignment horizontal="center" vertical="center"/>
    </xf>
    <xf numFmtId="38" fontId="6" fillId="3" borderId="230" xfId="0" applyNumberFormat="1" applyFont="1" applyFill="1" applyBorder="1" applyAlignment="1" applyProtection="1">
      <alignment horizontal="right" vertical="center"/>
    </xf>
    <xf numFmtId="10" fontId="6" fillId="28" borderId="160" xfId="0" applyNumberFormat="1" applyFont="1" applyFill="1" applyBorder="1" applyAlignment="1" applyProtection="1">
      <alignment horizontal="center" vertical="center"/>
    </xf>
    <xf numFmtId="38" fontId="6" fillId="3" borderId="97" xfId="0" applyNumberFormat="1" applyFont="1" applyFill="1" applyBorder="1" applyAlignment="1" applyProtection="1">
      <alignment horizontal="right" vertical="center"/>
    </xf>
    <xf numFmtId="38" fontId="6" fillId="3" borderId="657" xfId="0" applyNumberFormat="1" applyFont="1" applyFill="1" applyBorder="1" applyAlignment="1" applyProtection="1">
      <alignment horizontal="right" vertical="center"/>
    </xf>
    <xf numFmtId="10" fontId="6" fillId="34" borderId="658" xfId="0" applyNumberFormat="1" applyFont="1" applyFill="1" applyBorder="1" applyAlignment="1" applyProtection="1">
      <alignment horizontal="center" vertical="center"/>
    </xf>
    <xf numFmtId="38" fontId="6" fillId="3" borderId="656" xfId="0" applyNumberFormat="1" applyFont="1" applyFill="1" applyBorder="1" applyAlignment="1" applyProtection="1">
      <alignment horizontal="right" vertical="center"/>
    </xf>
    <xf numFmtId="10" fontId="15" fillId="34" borderId="659" xfId="0" applyNumberFormat="1" applyFont="1" applyFill="1" applyBorder="1" applyAlignment="1" applyProtection="1">
      <alignment horizontal="center" vertical="center"/>
    </xf>
    <xf numFmtId="10" fontId="15" fillId="28" borderId="658" xfId="0" applyNumberFormat="1" applyFont="1" applyFill="1" applyBorder="1" applyAlignment="1" applyProtection="1">
      <alignment horizontal="center" vertical="center"/>
    </xf>
    <xf numFmtId="10" fontId="98" fillId="3" borderId="0" xfId="0" applyNumberFormat="1" applyFont="1" applyFill="1" applyBorder="1" applyAlignment="1" applyProtection="1">
      <alignment horizontal="center" vertical="center"/>
    </xf>
    <xf numFmtId="10" fontId="53" fillId="3" borderId="0" xfId="0" applyNumberFormat="1" applyFont="1" applyFill="1" applyBorder="1" applyAlignment="1" applyProtection="1">
      <alignment horizontal="center" vertical="center"/>
    </xf>
    <xf numFmtId="164" fontId="3" fillId="0" borderId="0" xfId="0" applyFont="1" applyFill="1" applyBorder="1" applyAlignment="1" applyProtection="1">
      <alignment horizontal="right"/>
    </xf>
    <xf numFmtId="164" fontId="6" fillId="4" borderId="111" xfId="0" applyNumberFormat="1" applyFont="1" applyFill="1" applyBorder="1" applyAlignment="1" applyProtection="1">
      <alignment vertical="center"/>
    </xf>
    <xf numFmtId="38" fontId="6" fillId="13" borderId="421" xfId="1" applyNumberFormat="1" applyFont="1" applyFill="1" applyBorder="1" applyAlignment="1" applyProtection="1">
      <alignment horizontal="right" vertical="center"/>
      <protection locked="0"/>
    </xf>
    <xf numFmtId="10" fontId="6" fillId="3" borderId="420" xfId="0" applyNumberFormat="1" applyFont="1" applyFill="1" applyBorder="1" applyAlignment="1" applyProtection="1">
      <alignment horizontal="center" vertical="center"/>
    </xf>
    <xf numFmtId="10" fontId="6" fillId="13" borderId="315" xfId="0" applyNumberFormat="1" applyFont="1" applyFill="1" applyBorder="1" applyAlignment="1" applyProtection="1">
      <alignment horizontal="center" vertical="center"/>
    </xf>
    <xf numFmtId="38" fontId="6" fillId="4" borderId="21" xfId="0" applyNumberFormat="1" applyFont="1" applyFill="1" applyBorder="1" applyAlignment="1" applyProtection="1">
      <alignment horizontal="right" vertical="center"/>
    </xf>
    <xf numFmtId="10" fontId="6" fillId="28" borderId="424" xfId="0" applyNumberFormat="1" applyFont="1" applyFill="1" applyBorder="1" applyAlignment="1" applyProtection="1">
      <alignment horizontal="center" vertical="center"/>
    </xf>
    <xf numFmtId="38" fontId="6" fillId="4" borderId="435" xfId="0" applyNumberFormat="1" applyFont="1" applyFill="1" applyBorder="1" applyAlignment="1" applyProtection="1">
      <alignment horizontal="right" vertical="center"/>
    </xf>
    <xf numFmtId="10" fontId="6" fillId="34" borderId="660" xfId="0" applyNumberFormat="1" applyFont="1" applyFill="1" applyBorder="1" applyAlignment="1" applyProtection="1">
      <alignment horizontal="center" vertical="center"/>
    </xf>
    <xf numFmtId="38" fontId="3" fillId="0" borderId="606" xfId="0" applyNumberFormat="1" applyFont="1" applyBorder="1" applyProtection="1"/>
    <xf numFmtId="10" fontId="15" fillId="34" borderId="660"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horizontal="right" vertical="center"/>
    </xf>
    <xf numFmtId="10" fontId="15" fillId="28" borderId="660" xfId="0" applyNumberFormat="1" applyFont="1" applyFill="1" applyBorder="1" applyAlignment="1" applyProtection="1">
      <alignment horizontal="center" vertical="center"/>
    </xf>
    <xf numFmtId="164" fontId="6" fillId="12" borderId="111" xfId="0" applyNumberFormat="1" applyFont="1" applyFill="1" applyBorder="1" applyAlignment="1" applyProtection="1">
      <alignment vertical="center"/>
    </xf>
    <xf numFmtId="10" fontId="6" fillId="3" borderId="422" xfId="0" applyNumberFormat="1" applyFont="1" applyFill="1" applyBorder="1" applyAlignment="1" applyProtection="1">
      <alignment horizontal="center" vertical="center"/>
    </xf>
    <xf numFmtId="164" fontId="3" fillId="13" borderId="315" xfId="0" applyFont="1" applyFill="1" applyBorder="1" applyProtection="1"/>
    <xf numFmtId="164" fontId="3" fillId="0" borderId="21" xfId="0" applyFont="1" applyBorder="1" applyProtection="1"/>
    <xf numFmtId="164" fontId="3" fillId="0" borderId="606" xfId="0" applyFont="1" applyBorder="1" applyProtection="1"/>
    <xf numFmtId="10" fontId="6" fillId="13" borderId="316" xfId="0" applyNumberFormat="1" applyFont="1" applyFill="1" applyBorder="1" applyAlignment="1" applyProtection="1">
      <alignment horizontal="center" vertical="center"/>
    </xf>
    <xf numFmtId="38" fontId="6" fillId="4" borderId="606" xfId="0" applyNumberFormat="1" applyFont="1" applyFill="1" applyBorder="1" applyAlignment="1" applyProtection="1">
      <alignment horizontal="right" vertical="center"/>
    </xf>
    <xf numFmtId="10" fontId="6" fillId="3" borderId="423" xfId="0" applyNumberFormat="1" applyFont="1" applyFill="1" applyBorder="1" applyAlignment="1" applyProtection="1">
      <alignment horizontal="center" vertical="center"/>
    </xf>
    <xf numFmtId="10" fontId="6" fillId="13" borderId="317" xfId="0" applyNumberFormat="1" applyFont="1" applyFill="1" applyBorder="1" applyAlignment="1" applyProtection="1">
      <alignment horizontal="center" vertical="center"/>
    </xf>
    <xf numFmtId="10" fontId="99" fillId="3" borderId="0" xfId="0" applyNumberFormat="1" applyFont="1" applyFill="1" applyBorder="1" applyAlignment="1" applyProtection="1">
      <alignment horizontal="center" vertical="center"/>
    </xf>
    <xf numFmtId="10" fontId="6" fillId="3" borderId="175" xfId="0" applyNumberFormat="1" applyFont="1" applyFill="1" applyBorder="1" applyAlignment="1" applyProtection="1">
      <alignment horizontal="center" vertical="center"/>
    </xf>
    <xf numFmtId="10" fontId="6" fillId="34" borderId="661" xfId="0" applyNumberFormat="1" applyFont="1" applyFill="1" applyBorder="1" applyAlignment="1" applyProtection="1">
      <alignment horizontal="center" vertical="center"/>
    </xf>
    <xf numFmtId="164" fontId="6" fillId="4" borderId="434" xfId="0" applyNumberFormat="1" applyFont="1" applyFill="1" applyBorder="1" applyAlignment="1" applyProtection="1">
      <alignment vertical="center"/>
    </xf>
    <xf numFmtId="38" fontId="6" fillId="13" borderId="221" xfId="1" applyNumberFormat="1" applyFont="1" applyFill="1" applyBorder="1" applyAlignment="1" applyProtection="1">
      <alignment horizontal="right" vertical="center"/>
      <protection locked="0"/>
    </xf>
    <xf numFmtId="10" fontId="6" fillId="3" borderId="176" xfId="0" applyNumberFormat="1" applyFont="1" applyFill="1" applyBorder="1" applyAlignment="1" applyProtection="1">
      <alignment horizontal="center" vertical="center"/>
    </xf>
    <xf numFmtId="38" fontId="6" fillId="5" borderId="303" xfId="0" applyNumberFormat="1" applyFont="1" applyFill="1" applyBorder="1" applyAlignment="1" applyProtection="1">
      <alignment horizontal="right" vertical="center"/>
    </xf>
    <xf numFmtId="10" fontId="6" fillId="13" borderId="318" xfId="0" applyNumberFormat="1" applyFont="1" applyFill="1" applyBorder="1" applyAlignment="1" applyProtection="1">
      <alignment horizontal="center" vertical="center"/>
    </xf>
    <xf numFmtId="38" fontId="6" fillId="4" borderId="48" xfId="0" applyNumberFormat="1" applyFont="1" applyFill="1" applyBorder="1" applyAlignment="1" applyProtection="1">
      <alignment horizontal="right" vertical="center"/>
    </xf>
    <xf numFmtId="10" fontId="6" fillId="28" borderId="295" xfId="0" applyNumberFormat="1" applyFont="1" applyFill="1" applyBorder="1" applyAlignment="1" applyProtection="1">
      <alignment horizontal="center" vertical="center"/>
    </xf>
    <xf numFmtId="38" fontId="6" fillId="4" borderId="96" xfId="0" applyNumberFormat="1" applyFont="1" applyFill="1" applyBorder="1" applyAlignment="1" applyProtection="1">
      <alignment horizontal="right" vertical="center"/>
    </xf>
    <xf numFmtId="38" fontId="6" fillId="4" borderId="34" xfId="0" applyNumberFormat="1" applyFont="1" applyFill="1" applyBorder="1" applyAlignment="1" applyProtection="1">
      <alignment horizontal="right" vertical="center"/>
    </xf>
    <xf numFmtId="10" fontId="6" fillId="34" borderId="662" xfId="0" applyNumberFormat="1" applyFont="1" applyFill="1" applyBorder="1" applyAlignment="1" applyProtection="1">
      <alignment horizontal="center" vertical="center"/>
    </xf>
    <xf numFmtId="38" fontId="6" fillId="4" borderId="650" xfId="0" applyNumberFormat="1" applyFont="1" applyFill="1" applyBorder="1" applyAlignment="1" applyProtection="1">
      <alignment horizontal="right" vertical="center"/>
    </xf>
    <xf numFmtId="10" fontId="15" fillId="34" borderId="662" xfId="0" applyNumberFormat="1" applyFont="1" applyFill="1" applyBorder="1" applyAlignment="1" applyProtection="1">
      <alignment horizontal="center" vertical="center"/>
    </xf>
    <xf numFmtId="38" fontId="6" fillId="3" borderId="650" xfId="0" applyNumberFormat="1" applyFont="1" applyFill="1" applyBorder="1" applyAlignment="1" applyProtection="1">
      <alignment horizontal="right" vertical="center"/>
    </xf>
    <xf numFmtId="10" fontId="15" fillId="28" borderId="662" xfId="0" applyNumberFormat="1" applyFont="1" applyFill="1" applyBorder="1" applyAlignment="1" applyProtection="1">
      <alignment horizontal="center" vertical="center"/>
    </xf>
    <xf numFmtId="164" fontId="3" fillId="3" borderId="768" xfId="0" applyFont="1" applyFill="1" applyBorder="1" applyProtection="1"/>
    <xf numFmtId="173" fontId="6" fillId="18" borderId="416" xfId="5" applyNumberFormat="1" applyFont="1" applyFill="1" applyBorder="1" applyAlignment="1" applyProtection="1">
      <alignment horizontal="center" vertical="center"/>
    </xf>
    <xf numFmtId="173" fontId="6" fillId="18" borderId="417" xfId="5" applyNumberFormat="1" applyFont="1" applyFill="1" applyBorder="1" applyAlignment="1" applyProtection="1">
      <alignment horizontal="center" vertical="center"/>
    </xf>
    <xf numFmtId="173" fontId="6" fillId="18" borderId="663" xfId="5" applyNumberFormat="1" applyFont="1" applyFill="1" applyBorder="1" applyAlignment="1" applyProtection="1">
      <alignment horizontal="center" vertical="center"/>
    </xf>
    <xf numFmtId="38" fontId="6" fillId="18" borderId="663" xfId="5" applyNumberFormat="1" applyFont="1" applyFill="1" applyBorder="1" applyAlignment="1" applyProtection="1">
      <alignment horizontal="center" vertical="center"/>
    </xf>
    <xf numFmtId="164" fontId="3" fillId="0" borderId="313" xfId="0" applyFont="1" applyBorder="1" applyAlignment="1" applyProtection="1">
      <alignment horizontal="center"/>
    </xf>
    <xf numFmtId="164" fontId="3" fillId="0" borderId="664" xfId="0" applyFont="1" applyBorder="1" applyAlignment="1" applyProtection="1">
      <alignment horizontal="center"/>
    </xf>
    <xf numFmtId="165" fontId="19" fillId="7" borderId="665" xfId="0" applyNumberFormat="1" applyFont="1" applyFill="1" applyBorder="1" applyAlignment="1" applyProtection="1">
      <alignment horizontal="center" vertical="center"/>
    </xf>
    <xf numFmtId="38" fontId="19" fillId="7" borderId="665" xfId="0" applyNumberFormat="1" applyFont="1" applyFill="1" applyBorder="1" applyAlignment="1" applyProtection="1">
      <alignment horizontal="center" vertical="center"/>
    </xf>
    <xf numFmtId="165" fontId="19" fillId="8" borderId="665" xfId="0" applyNumberFormat="1" applyFont="1" applyFill="1" applyBorder="1" applyAlignment="1" applyProtection="1">
      <alignment horizontal="center" vertical="center"/>
    </xf>
    <xf numFmtId="164" fontId="8" fillId="0" borderId="20" xfId="0" applyNumberFormat="1" applyFont="1" applyFill="1" applyBorder="1" applyAlignment="1" applyProtection="1">
      <alignment horizontal="left" vertical="center"/>
    </xf>
    <xf numFmtId="38" fontId="10" fillId="3" borderId="115" xfId="0" applyNumberFormat="1" applyFont="1" applyFill="1" applyBorder="1" applyAlignment="1" applyProtection="1">
      <alignment horizontal="right" vertical="center"/>
    </xf>
    <xf numFmtId="164" fontId="6" fillId="3" borderId="320" xfId="0" applyFont="1" applyFill="1" applyBorder="1" applyAlignment="1" applyProtection="1">
      <alignment vertical="center"/>
    </xf>
    <xf numFmtId="38" fontId="6" fillId="4" borderId="49" xfId="0" applyNumberFormat="1" applyFont="1" applyFill="1" applyBorder="1" applyAlignment="1" applyProtection="1">
      <alignment vertical="center"/>
    </xf>
    <xf numFmtId="165" fontId="15" fillId="4" borderId="418" xfId="0" applyNumberFormat="1" applyFont="1" applyFill="1" applyBorder="1" applyAlignment="1" applyProtection="1">
      <alignment horizontal="center" vertical="center"/>
    </xf>
    <xf numFmtId="38" fontId="6" fillId="4" borderId="667" xfId="0" applyNumberFormat="1" applyFont="1" applyFill="1" applyBorder="1" applyAlignment="1" applyProtection="1">
      <alignment vertical="center"/>
    </xf>
    <xf numFmtId="165" fontId="19" fillId="4" borderId="668" xfId="0" applyNumberFormat="1" applyFont="1" applyFill="1" applyBorder="1" applyAlignment="1" applyProtection="1">
      <alignment horizontal="center" vertical="center"/>
    </xf>
    <xf numFmtId="38" fontId="6" fillId="4" borderId="668" xfId="0" applyNumberFormat="1" applyFont="1" applyFill="1" applyBorder="1" applyAlignment="1" applyProtection="1">
      <alignment vertical="center"/>
    </xf>
    <xf numFmtId="165" fontId="15" fillId="3" borderId="668" xfId="0" applyNumberFormat="1" applyFont="1" applyFill="1" applyBorder="1" applyAlignment="1" applyProtection="1">
      <alignment horizontal="center" vertical="center"/>
    </xf>
    <xf numFmtId="38" fontId="6" fillId="3" borderId="668" xfId="0" applyNumberFormat="1" applyFont="1" applyFill="1" applyBorder="1" applyAlignment="1" applyProtection="1">
      <alignment vertical="center"/>
    </xf>
    <xf numFmtId="165" fontId="19" fillId="3" borderId="668" xfId="0" applyNumberFormat="1" applyFont="1" applyFill="1" applyBorder="1" applyAlignment="1" applyProtection="1">
      <alignment horizontal="center" vertical="center"/>
    </xf>
    <xf numFmtId="169" fontId="6" fillId="3" borderId="0" xfId="0" applyNumberFormat="1" applyFont="1" applyFill="1" applyBorder="1" applyAlignment="1" applyProtection="1">
      <alignment horizontal="center" vertical="center"/>
    </xf>
    <xf numFmtId="164" fontId="6" fillId="12" borderId="20" xfId="0" applyNumberFormat="1" applyFont="1" applyFill="1" applyBorder="1" applyAlignment="1" applyProtection="1">
      <alignment vertical="center"/>
    </xf>
    <xf numFmtId="38" fontId="6" fillId="13" borderId="156" xfId="0" applyNumberFormat="1" applyFont="1" applyFill="1" applyBorder="1" applyAlignment="1" applyProtection="1">
      <alignment horizontal="right" vertical="center"/>
      <protection locked="0"/>
    </xf>
    <xf numFmtId="10" fontId="6" fillId="13" borderId="321" xfId="0" applyNumberFormat="1" applyFont="1" applyFill="1" applyBorder="1" applyAlignment="1" applyProtection="1">
      <alignment horizontal="center" vertical="center"/>
    </xf>
    <xf numFmtId="38" fontId="6" fillId="5" borderId="290" xfId="0" applyNumberFormat="1" applyFont="1" applyFill="1" applyBorder="1" applyAlignment="1" applyProtection="1">
      <alignment vertical="center"/>
    </xf>
    <xf numFmtId="10" fontId="15" fillId="36" borderId="275" xfId="0" applyNumberFormat="1" applyFont="1" applyFill="1" applyBorder="1" applyAlignment="1" applyProtection="1">
      <alignment horizontal="center" vertical="center"/>
    </xf>
    <xf numFmtId="10" fontId="6" fillId="13" borderId="94" xfId="0" applyNumberFormat="1" applyFont="1" applyFill="1" applyBorder="1" applyAlignment="1" applyProtection="1">
      <alignment horizontal="center" vertical="center"/>
      <protection locked="0"/>
    </xf>
    <xf numFmtId="38" fontId="6" fillId="4" borderId="669" xfId="0" applyNumberFormat="1" applyFont="1" applyFill="1" applyBorder="1" applyAlignment="1" applyProtection="1">
      <alignment vertical="center"/>
    </xf>
    <xf numFmtId="10" fontId="15" fillId="37" borderId="670" xfId="0" applyNumberFormat="1" applyFont="1" applyFill="1" applyBorder="1" applyAlignment="1" applyProtection="1">
      <alignment horizontal="center" vertical="center"/>
    </xf>
    <xf numFmtId="38" fontId="6" fillId="3" borderId="664" xfId="0" applyNumberFormat="1" applyFont="1" applyFill="1" applyBorder="1" applyAlignment="1" applyProtection="1">
      <alignment vertical="center"/>
    </xf>
    <xf numFmtId="10" fontId="15" fillId="13"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vertical="center"/>
    </xf>
    <xf numFmtId="10" fontId="15" fillId="28" borderId="670" xfId="0" applyNumberFormat="1" applyFont="1" applyFill="1" applyBorder="1" applyAlignment="1" applyProtection="1">
      <alignment horizontal="center" vertical="center"/>
    </xf>
    <xf numFmtId="10" fontId="57" fillId="3" borderId="0" xfId="0" applyNumberFormat="1" applyFont="1" applyFill="1" applyBorder="1" applyAlignment="1" applyProtection="1">
      <alignment horizontal="center" vertical="center"/>
    </xf>
    <xf numFmtId="10" fontId="6" fillId="13" borderId="293" xfId="0" applyNumberFormat="1" applyFont="1" applyFill="1" applyBorder="1" applyAlignment="1" applyProtection="1">
      <alignment horizontal="center" vertical="center"/>
    </xf>
    <xf numFmtId="38" fontId="6" fillId="4" borderId="30" xfId="0" applyNumberFormat="1" applyFont="1" applyFill="1" applyBorder="1" applyAlignment="1" applyProtection="1">
      <alignment vertical="center"/>
    </xf>
    <xf numFmtId="10" fontId="6" fillId="34" borderId="670" xfId="0" applyNumberFormat="1" applyFont="1" applyFill="1" applyBorder="1" applyAlignment="1" applyProtection="1">
      <alignment horizontal="center" vertical="center"/>
    </xf>
    <xf numFmtId="10" fontId="15" fillId="37" borderId="673" xfId="0" applyNumberFormat="1" applyFont="1" applyFill="1" applyBorder="1" applyAlignment="1" applyProtection="1">
      <alignment horizontal="center" vertical="center"/>
    </xf>
    <xf numFmtId="38" fontId="6" fillId="13" borderId="188" xfId="0" applyNumberFormat="1" applyFont="1" applyFill="1" applyBorder="1" applyAlignment="1" applyProtection="1">
      <alignment horizontal="right" vertical="center"/>
      <protection locked="0"/>
    </xf>
    <xf numFmtId="10" fontId="6" fillId="13" borderId="95" xfId="0" applyNumberFormat="1" applyFont="1" applyFill="1" applyBorder="1" applyAlignment="1" applyProtection="1">
      <alignment horizontal="center" vertical="center"/>
      <protection locked="0"/>
    </xf>
    <xf numFmtId="164" fontId="8" fillId="0" borderId="539" xfId="0" applyNumberFormat="1" applyFont="1" applyFill="1" applyBorder="1" applyAlignment="1" applyProtection="1">
      <alignment horizontal="left" vertical="center"/>
    </xf>
    <xf numFmtId="164" fontId="140" fillId="0" borderId="0" xfId="0" applyNumberFormat="1" applyFont="1" applyFill="1" applyBorder="1" applyAlignment="1" applyProtection="1">
      <alignment horizontal="left" vertical="center"/>
    </xf>
    <xf numFmtId="38" fontId="10" fillId="3" borderId="244" xfId="0" applyNumberFormat="1" applyFont="1" applyFill="1" applyBorder="1" applyAlignment="1" applyProtection="1">
      <alignment horizontal="right" vertical="center"/>
    </xf>
    <xf numFmtId="165" fontId="15" fillId="3" borderId="418" xfId="0" applyNumberFormat="1" applyFont="1" applyFill="1" applyBorder="1" applyAlignment="1" applyProtection="1">
      <alignment horizontal="center" vertical="center"/>
    </xf>
    <xf numFmtId="165" fontId="15" fillId="4" borderId="50" xfId="0" applyNumberFormat="1" applyFont="1" applyFill="1" applyBorder="1" applyAlignment="1" applyProtection="1">
      <alignment horizontal="center" vertical="center"/>
    </xf>
    <xf numFmtId="165" fontId="15" fillId="4" borderId="415" xfId="0" applyNumberFormat="1" applyFont="1" applyFill="1" applyBorder="1" applyAlignment="1" applyProtection="1">
      <alignment horizontal="center" vertical="center"/>
    </xf>
    <xf numFmtId="10" fontId="6" fillId="3" borderId="388" xfId="0" applyNumberFormat="1" applyFont="1" applyFill="1" applyBorder="1" applyAlignment="1" applyProtection="1">
      <alignment horizontal="center" vertical="center"/>
    </xf>
    <xf numFmtId="10" fontId="15" fillId="36" borderId="304" xfId="0" applyNumberFormat="1" applyFont="1" applyFill="1" applyBorder="1" applyAlignment="1" applyProtection="1">
      <alignment horizontal="center" vertical="center"/>
    </xf>
    <xf numFmtId="38" fontId="6" fillId="5" borderId="30" xfId="0" applyNumberFormat="1" applyFont="1" applyFill="1" applyBorder="1" applyAlignment="1" applyProtection="1">
      <alignment vertical="center"/>
    </xf>
    <xf numFmtId="10" fontId="15" fillId="3" borderId="664" xfId="0" applyNumberFormat="1" applyFont="1" applyFill="1" applyBorder="1" applyAlignment="1" applyProtection="1">
      <alignment horizontal="center" vertical="center"/>
    </xf>
    <xf numFmtId="10" fontId="6" fillId="3" borderId="182" xfId="0" applyNumberFormat="1" applyFont="1" applyFill="1" applyBorder="1" applyAlignment="1" applyProtection="1">
      <alignment horizontal="center" vertical="center"/>
    </xf>
    <xf numFmtId="169" fontId="1" fillId="0" borderId="0" xfId="0" applyNumberFormat="1" applyFont="1" applyFill="1" applyAlignment="1" applyProtection="1">
      <alignment vertical="center"/>
    </xf>
    <xf numFmtId="10" fontId="6" fillId="3" borderId="117" xfId="0" applyNumberFormat="1" applyFont="1" applyFill="1" applyBorder="1" applyAlignment="1" applyProtection="1">
      <alignment horizontal="center" vertical="center"/>
    </xf>
    <xf numFmtId="169" fontId="6" fillId="0" borderId="79" xfId="0" applyNumberFormat="1" applyFont="1" applyFill="1" applyBorder="1" applyAlignment="1" applyProtection="1">
      <alignment vertical="center"/>
    </xf>
    <xf numFmtId="169" fontId="1" fillId="0" borderId="79" xfId="0" applyNumberFormat="1" applyFont="1" applyFill="1" applyBorder="1" applyAlignment="1" applyProtection="1">
      <alignment vertical="center"/>
    </xf>
    <xf numFmtId="164" fontId="6" fillId="0" borderId="240" xfId="0" applyFont="1" applyFill="1" applyBorder="1" applyProtection="1"/>
    <xf numFmtId="169" fontId="6" fillId="0" borderId="79" xfId="0" applyNumberFormat="1" applyFont="1" applyFill="1" applyBorder="1" applyProtection="1"/>
    <xf numFmtId="164" fontId="6" fillId="12" borderId="25" xfId="0" applyNumberFormat="1" applyFont="1" applyFill="1" applyBorder="1" applyAlignment="1" applyProtection="1">
      <alignment vertical="center"/>
    </xf>
    <xf numFmtId="10" fontId="6" fillId="3" borderId="222" xfId="0" applyNumberFormat="1" applyFont="1" applyFill="1" applyBorder="1" applyAlignment="1" applyProtection="1">
      <alignment horizontal="center" vertical="center"/>
    </xf>
    <xf numFmtId="10" fontId="6" fillId="13" borderId="214" xfId="0" applyNumberFormat="1" applyFont="1" applyFill="1" applyBorder="1" applyAlignment="1" applyProtection="1">
      <alignment horizontal="center" vertical="center"/>
    </xf>
    <xf numFmtId="38" fontId="6" fillId="5" borderId="2" xfId="0" applyNumberFormat="1" applyFont="1" applyFill="1" applyBorder="1" applyAlignment="1" applyProtection="1">
      <alignment vertical="center"/>
    </xf>
    <xf numFmtId="10" fontId="15" fillId="36" borderId="306" xfId="0" applyNumberFormat="1" applyFont="1" applyFill="1" applyBorder="1" applyAlignment="1" applyProtection="1">
      <alignment horizontal="center" vertical="center"/>
    </xf>
    <xf numFmtId="38" fontId="6" fillId="5" borderId="220" xfId="0" applyNumberFormat="1" applyFont="1" applyFill="1" applyBorder="1" applyAlignment="1" applyProtection="1">
      <alignment vertical="center"/>
    </xf>
    <xf numFmtId="38" fontId="6" fillId="5" borderId="648" xfId="0" applyNumberFormat="1" applyFont="1" applyFill="1" applyBorder="1" applyAlignment="1" applyProtection="1">
      <alignment vertical="center"/>
    </xf>
    <xf numFmtId="10" fontId="6" fillId="34" borderId="675" xfId="0" applyNumberFormat="1" applyFont="1" applyFill="1" applyBorder="1" applyAlignment="1" applyProtection="1">
      <alignment horizontal="center" vertical="center"/>
    </xf>
    <xf numFmtId="38" fontId="6" fillId="3" borderId="44" xfId="0" applyNumberFormat="1" applyFont="1" applyFill="1" applyBorder="1" applyAlignment="1" applyProtection="1">
      <alignment vertical="center"/>
    </xf>
    <xf numFmtId="10" fontId="15" fillId="3" borderId="44" xfId="0" applyNumberFormat="1" applyFont="1" applyFill="1" applyBorder="1" applyAlignment="1" applyProtection="1">
      <alignment horizontal="center" vertical="center"/>
    </xf>
    <xf numFmtId="10" fontId="15" fillId="28" borderId="676" xfId="0" applyNumberFormat="1" applyFont="1" applyFill="1" applyBorder="1" applyAlignment="1" applyProtection="1">
      <alignment horizontal="center" vertical="center"/>
    </xf>
    <xf numFmtId="164" fontId="3" fillId="3" borderId="2" xfId="0" applyFont="1" applyFill="1" applyBorder="1" applyProtection="1"/>
    <xf numFmtId="173" fontId="6" fillId="18" borderId="214" xfId="5" applyNumberFormat="1" applyFont="1" applyFill="1" applyBorder="1" applyAlignment="1" applyProtection="1">
      <alignment horizontal="center" vertical="center"/>
    </xf>
    <xf numFmtId="38" fontId="6" fillId="18" borderId="99" xfId="5" applyNumberFormat="1" applyFont="1" applyFill="1" applyBorder="1" applyAlignment="1" applyProtection="1">
      <alignment horizontal="center" vertical="center"/>
    </xf>
    <xf numFmtId="173" fontId="6" fillId="18" borderId="136" xfId="5" applyNumberFormat="1" applyFont="1" applyFill="1" applyBorder="1" applyAlignment="1" applyProtection="1">
      <alignment horizontal="center" vertical="center"/>
    </xf>
    <xf numFmtId="38" fontId="6" fillId="18" borderId="135" xfId="5" applyNumberFormat="1" applyFont="1" applyFill="1" applyBorder="1" applyAlignment="1" applyProtection="1">
      <alignment horizontal="center" vertical="center"/>
    </xf>
    <xf numFmtId="169" fontId="3" fillId="5" borderId="0" xfId="0" quotePrefix="1" applyNumberFormat="1" applyFont="1" applyFill="1" applyBorder="1" applyAlignment="1" applyProtection="1">
      <alignment horizontal="center" vertical="center" wrapText="1"/>
    </xf>
    <xf numFmtId="169" fontId="3" fillId="3" borderId="0" xfId="0" applyNumberFormat="1" applyFont="1" applyFill="1" applyBorder="1" applyAlignment="1" applyProtection="1">
      <alignment vertical="center"/>
    </xf>
    <xf numFmtId="164" fontId="3" fillId="0" borderId="240" xfId="0" applyFont="1" applyFill="1" applyBorder="1" applyProtection="1"/>
    <xf numFmtId="165" fontId="19" fillId="7" borderId="677" xfId="0" applyNumberFormat="1" applyFont="1" applyFill="1" applyBorder="1" applyAlignment="1" applyProtection="1">
      <alignment horizontal="center" vertical="center"/>
    </xf>
    <xf numFmtId="38" fontId="19" fillId="8" borderId="677" xfId="0" applyNumberFormat="1" applyFont="1" applyFill="1" applyBorder="1" applyAlignment="1" applyProtection="1">
      <alignment horizontal="center" vertical="center"/>
    </xf>
    <xf numFmtId="38" fontId="19" fillId="7" borderId="677" xfId="0" applyNumberFormat="1" applyFont="1" applyFill="1" applyBorder="1" applyAlignment="1" applyProtection="1">
      <alignment horizontal="center" vertical="center"/>
    </xf>
    <xf numFmtId="169" fontId="3" fillId="3" borderId="0" xfId="0" applyNumberFormat="1" applyFont="1" applyFill="1" applyBorder="1" applyAlignment="1" applyProtection="1">
      <alignment horizontal="center" vertical="center"/>
    </xf>
    <xf numFmtId="165" fontId="15" fillId="12" borderId="668" xfId="0" applyNumberFormat="1" applyFont="1" applyFill="1" applyBorder="1" applyAlignment="1" applyProtection="1">
      <alignment horizontal="right" vertical="center"/>
    </xf>
    <xf numFmtId="38" fontId="15" fillId="3" borderId="678" xfId="0" applyNumberFormat="1" applyFont="1" applyFill="1" applyBorder="1" applyAlignment="1" applyProtection="1">
      <alignment horizontal="right" vertical="center"/>
    </xf>
    <xf numFmtId="165" fontId="15" fillId="3" borderId="668" xfId="0" applyNumberFormat="1" applyFont="1" applyFill="1" applyBorder="1" applyAlignment="1" applyProtection="1">
      <alignment horizontal="right" vertical="center"/>
    </xf>
    <xf numFmtId="164" fontId="15" fillId="0" borderId="313" xfId="0" applyFont="1" applyBorder="1" applyAlignment="1" applyProtection="1">
      <alignment vertical="center"/>
    </xf>
    <xf numFmtId="164" fontId="8" fillId="0" borderId="776" xfId="0" applyNumberFormat="1" applyFont="1" applyFill="1" applyBorder="1" applyAlignment="1" applyProtection="1">
      <alignment horizontal="left" vertical="center"/>
    </xf>
    <xf numFmtId="164" fontId="8" fillId="0" borderId="540" xfId="0" applyNumberFormat="1" applyFont="1" applyFill="1" applyBorder="1" applyAlignment="1" applyProtection="1">
      <alignment horizontal="left" vertical="center"/>
    </xf>
    <xf numFmtId="164" fontId="8" fillId="0" borderId="542" xfId="0" applyNumberFormat="1" applyFont="1" applyFill="1" applyBorder="1" applyAlignment="1" applyProtection="1">
      <alignment horizontal="left" vertical="center"/>
    </xf>
    <xf numFmtId="169" fontId="8" fillId="0" borderId="542" xfId="0" applyNumberFormat="1" applyFont="1" applyFill="1" applyBorder="1" applyAlignment="1" applyProtection="1">
      <alignment horizontal="right" vertical="center"/>
    </xf>
    <xf numFmtId="10" fontId="19" fillId="3" borderId="64" xfId="0" applyNumberFormat="1" applyFont="1" applyFill="1" applyBorder="1" applyAlignment="1" applyProtection="1">
      <alignment horizontal="center" vertical="center"/>
    </xf>
    <xf numFmtId="38" fontId="15" fillId="3" borderId="43" xfId="0" applyNumberFormat="1" applyFont="1" applyFill="1" applyBorder="1" applyAlignment="1" applyProtection="1">
      <alignment horizontal="right" vertical="center"/>
    </xf>
    <xf numFmtId="165" fontId="15" fillId="3" borderId="310" xfId="0" applyNumberFormat="1" applyFont="1" applyFill="1" applyBorder="1" applyAlignment="1" applyProtection="1">
      <alignment horizontal="right" vertical="center"/>
    </xf>
    <xf numFmtId="38" fontId="15" fillId="0" borderId="322" xfId="0" applyNumberFormat="1" applyFont="1" applyFill="1" applyBorder="1" applyAlignment="1" applyProtection="1">
      <alignment horizontal="right" vertical="center"/>
    </xf>
    <xf numFmtId="165" fontId="15" fillId="3" borderId="307" xfId="0" applyNumberFormat="1" applyFont="1" applyFill="1" applyBorder="1" applyAlignment="1" applyProtection="1">
      <alignment horizontal="right" vertical="center"/>
    </xf>
    <xf numFmtId="38" fontId="15" fillId="0" borderId="292"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right" vertical="center"/>
    </xf>
    <xf numFmtId="38" fontId="15" fillId="0" borderId="647" xfId="0" applyNumberFormat="1" applyFont="1" applyFill="1" applyBorder="1" applyAlignment="1" applyProtection="1">
      <alignment horizontal="right" vertical="center"/>
    </xf>
    <xf numFmtId="165" fontId="15" fillId="3" borderId="664" xfId="0" applyNumberFormat="1" applyFont="1" applyFill="1" applyBorder="1" applyAlignment="1" applyProtection="1">
      <alignment horizontal="right" vertical="center"/>
    </xf>
    <xf numFmtId="38" fontId="15" fillId="0" borderId="672" xfId="0" applyNumberFormat="1" applyFont="1" applyFill="1" applyBorder="1" applyAlignment="1" applyProtection="1">
      <alignment horizontal="right" vertical="center"/>
    </xf>
    <xf numFmtId="38" fontId="15" fillId="3" borderId="672" xfId="0" applyNumberFormat="1" applyFont="1" applyFill="1" applyBorder="1" applyAlignment="1" applyProtection="1">
      <alignment horizontal="right" vertical="center"/>
    </xf>
    <xf numFmtId="164" fontId="89" fillId="0" borderId="313" xfId="0" applyFont="1" applyBorder="1" applyAlignment="1" applyProtection="1">
      <alignment vertical="center"/>
    </xf>
    <xf numFmtId="166" fontId="8" fillId="3" borderId="309" xfId="0" applyNumberFormat="1" applyFont="1" applyFill="1" applyBorder="1" applyAlignment="1" applyProtection="1">
      <alignment vertical="center"/>
    </xf>
    <xf numFmtId="164" fontId="8" fillId="0" borderId="531" xfId="0" applyNumberFormat="1" applyFont="1" applyFill="1" applyBorder="1" applyAlignment="1" applyProtection="1">
      <alignment horizontal="left" vertical="center"/>
    </xf>
    <xf numFmtId="164" fontId="8" fillId="0" borderId="532" xfId="0" applyNumberFormat="1" applyFont="1" applyFill="1" applyBorder="1" applyAlignment="1" applyProtection="1">
      <alignment horizontal="left" vertical="center"/>
    </xf>
    <xf numFmtId="165" fontId="15" fillId="3" borderId="19" xfId="0" applyNumberFormat="1" applyFont="1" applyFill="1" applyBorder="1" applyAlignment="1" applyProtection="1">
      <alignment horizontal="center" vertical="center"/>
    </xf>
    <xf numFmtId="38" fontId="15" fillId="3" borderId="2" xfId="0" applyNumberFormat="1" applyFont="1" applyFill="1" applyBorder="1" applyAlignment="1" applyProtection="1">
      <alignment horizontal="right" vertical="center"/>
    </xf>
    <xf numFmtId="165" fontId="15" fillId="3" borderId="53" xfId="0" applyNumberFormat="1" applyFont="1" applyFill="1" applyBorder="1" applyAlignment="1" applyProtection="1">
      <alignment horizontal="right" vertical="center"/>
    </xf>
    <xf numFmtId="38" fontId="6" fillId="12" borderId="2" xfId="0" applyNumberFormat="1" applyFont="1" applyFill="1" applyBorder="1" applyAlignment="1" applyProtection="1">
      <alignment horizontal="right" vertical="center"/>
    </xf>
    <xf numFmtId="165" fontId="15" fillId="12" borderId="309" xfId="0" applyNumberFormat="1" applyFont="1" applyFill="1" applyBorder="1" applyAlignment="1" applyProtection="1">
      <alignment horizontal="right" vertical="center"/>
    </xf>
    <xf numFmtId="165" fontId="15" fillId="12" borderId="65" xfId="0" applyNumberFormat="1" applyFont="1" applyFill="1" applyBorder="1" applyAlignment="1" applyProtection="1">
      <alignment horizontal="right" vertical="center"/>
    </xf>
    <xf numFmtId="38" fontId="6" fillId="12" borderId="251" xfId="0" applyNumberFormat="1" applyFont="1" applyFill="1" applyBorder="1" applyAlignment="1" applyProtection="1">
      <alignment horizontal="right" vertical="center"/>
    </xf>
    <xf numFmtId="165" fontId="15" fillId="12" borderId="44" xfId="0" applyNumberFormat="1" applyFont="1" applyFill="1" applyBorder="1" applyAlignment="1" applyProtection="1">
      <alignment horizontal="right" vertical="center"/>
    </xf>
    <xf numFmtId="38" fontId="6" fillId="0" borderId="664" xfId="0" applyNumberFormat="1" applyFont="1" applyFill="1" applyBorder="1" applyAlignment="1" applyProtection="1">
      <alignment horizontal="right" vertical="center"/>
    </xf>
    <xf numFmtId="165" fontId="15" fillId="3" borderId="677" xfId="0" applyNumberFormat="1" applyFont="1" applyFill="1" applyBorder="1" applyAlignment="1" applyProtection="1">
      <alignment horizontal="right" vertical="center"/>
    </xf>
    <xf numFmtId="38" fontId="6" fillId="12" borderId="44" xfId="0" applyNumberFormat="1" applyFont="1" applyFill="1" applyBorder="1" applyAlignment="1" applyProtection="1">
      <alignment horizontal="right" vertical="center"/>
    </xf>
    <xf numFmtId="165" fontId="15" fillId="3" borderId="44" xfId="0" applyNumberFormat="1" applyFont="1" applyFill="1" applyBorder="1" applyAlignment="1" applyProtection="1">
      <alignment horizontal="right" vertical="center"/>
    </xf>
    <xf numFmtId="38" fontId="6" fillId="3" borderId="674" xfId="0" applyNumberFormat="1" applyFont="1" applyFill="1" applyBorder="1" applyAlignment="1" applyProtection="1">
      <alignment horizontal="right" vertical="center"/>
    </xf>
    <xf numFmtId="169" fontId="1" fillId="0" borderId="711" xfId="0" applyNumberFormat="1" applyFont="1" applyFill="1" applyBorder="1" applyAlignment="1" applyProtection="1">
      <alignment horizontal="center" vertical="center"/>
    </xf>
    <xf numFmtId="169" fontId="1" fillId="0" borderId="712" xfId="0" applyNumberFormat="1" applyFont="1" applyFill="1" applyBorder="1" applyAlignment="1" applyProtection="1">
      <alignment horizontal="center" vertical="center"/>
    </xf>
    <xf numFmtId="169" fontId="1" fillId="0" borderId="713" xfId="0" applyNumberFormat="1" applyFont="1" applyFill="1" applyBorder="1" applyAlignment="1" applyProtection="1">
      <alignment horizontal="center" vertical="center"/>
    </xf>
    <xf numFmtId="171" fontId="6" fillId="0" borderId="711" xfId="0" applyNumberFormat="1" applyFont="1" applyFill="1" applyBorder="1" applyAlignment="1" applyProtection="1">
      <alignment vertical="center"/>
    </xf>
    <xf numFmtId="171" fontId="6" fillId="0" borderId="712" xfId="0" applyNumberFormat="1" applyFont="1" applyFill="1" applyBorder="1" applyAlignment="1" applyProtection="1">
      <alignment vertical="center"/>
    </xf>
    <xf numFmtId="164" fontId="3" fillId="0" borderId="713" xfId="0" applyFont="1" applyBorder="1" applyProtection="1"/>
    <xf numFmtId="164" fontId="6" fillId="0" borderId="711" xfId="0" applyFont="1" applyBorder="1" applyProtection="1"/>
    <xf numFmtId="169" fontId="1" fillId="0" borderId="712" xfId="0" applyNumberFormat="1" applyFont="1" applyFill="1" applyBorder="1" applyProtection="1"/>
    <xf numFmtId="169" fontId="6" fillId="0" borderId="713" xfId="0" applyNumberFormat="1" applyFont="1" applyFill="1" applyBorder="1" applyProtection="1"/>
    <xf numFmtId="166" fontId="8" fillId="12" borderId="310" xfId="0" applyNumberFormat="1" applyFont="1" applyFill="1" applyBorder="1" applyAlignment="1" applyProtection="1">
      <alignment vertical="center"/>
    </xf>
    <xf numFmtId="3" fontId="8" fillId="12" borderId="550" xfId="0" applyNumberFormat="1" applyFont="1" applyFill="1" applyBorder="1" applyAlignment="1" applyProtection="1">
      <alignment horizontal="center" vertical="center" wrapText="1"/>
    </xf>
    <xf numFmtId="169" fontId="8" fillId="12" borderId="550" xfId="0" applyNumberFormat="1" applyFont="1" applyFill="1" applyBorder="1" applyAlignment="1" applyProtection="1">
      <alignment horizontal="center" vertical="center" wrapText="1"/>
    </xf>
    <xf numFmtId="38" fontId="15" fillId="29" borderId="179" xfId="0" applyNumberFormat="1" applyFont="1" applyFill="1" applyBorder="1" applyAlignment="1" applyProtection="1">
      <alignment horizontal="right" vertical="center"/>
    </xf>
    <xf numFmtId="3" fontId="15" fillId="29" borderId="264" xfId="0" applyNumberFormat="1" applyFont="1" applyFill="1" applyBorder="1" applyAlignment="1" applyProtection="1">
      <alignment horizontal="right" vertical="center"/>
    </xf>
    <xf numFmtId="38" fontId="6" fillId="29" borderId="1" xfId="0" applyNumberFormat="1" applyFont="1" applyFill="1" applyBorder="1" applyAlignment="1" applyProtection="1">
      <alignment horizontal="right" vertical="center"/>
    </xf>
    <xf numFmtId="38" fontId="6" fillId="29" borderId="100" xfId="0" applyNumberFormat="1" applyFont="1" applyFill="1" applyBorder="1" applyAlignment="1" applyProtection="1">
      <alignment horizontal="right" vertical="center"/>
    </xf>
    <xf numFmtId="165" fontId="15" fillId="29" borderId="180" xfId="0" applyNumberFormat="1" applyFont="1" applyFill="1" applyBorder="1" applyAlignment="1" applyProtection="1">
      <alignment horizontal="center" vertical="center"/>
    </xf>
    <xf numFmtId="38" fontId="6" fillId="29" borderId="680" xfId="0" applyNumberFormat="1" applyFont="1" applyFill="1" applyBorder="1" applyAlignment="1" applyProtection="1">
      <alignment horizontal="right" vertical="center"/>
    </xf>
    <xf numFmtId="165" fontId="15" fillId="29" borderId="666" xfId="0" applyNumberFormat="1" applyFont="1" applyFill="1" applyBorder="1" applyAlignment="1" applyProtection="1">
      <alignment horizontal="center" vertical="center"/>
    </xf>
    <xf numFmtId="38" fontId="6" fillId="29" borderId="666" xfId="0" applyNumberFormat="1" applyFont="1" applyFill="1" applyBorder="1" applyAlignment="1" applyProtection="1">
      <alignment horizontal="right" vertical="center"/>
    </xf>
    <xf numFmtId="165" fontId="15" fillId="29" borderId="664" xfId="0" applyNumberFormat="1" applyFont="1" applyFill="1" applyBorder="1" applyAlignment="1" applyProtection="1">
      <alignment horizontal="center" vertical="center"/>
    </xf>
    <xf numFmtId="164" fontId="8" fillId="0" borderId="313" xfId="0" applyFont="1" applyBorder="1" applyAlignment="1" applyProtection="1">
      <alignment horizontal="center" vertical="center" wrapText="1"/>
    </xf>
    <xf numFmtId="169" fontId="1" fillId="0" borderId="711" xfId="0" applyNumberFormat="1" applyFont="1" applyFill="1" applyBorder="1" applyAlignment="1" applyProtection="1">
      <alignment horizontal="center" vertical="center" wrapText="1"/>
    </xf>
    <xf numFmtId="169" fontId="1" fillId="0" borderId="712" xfId="0" applyNumberFormat="1" applyFont="1" applyFill="1" applyBorder="1" applyAlignment="1" applyProtection="1">
      <alignment horizontal="center" vertical="center" wrapText="1"/>
    </xf>
    <xf numFmtId="169" fontId="1" fillId="0" borderId="713" xfId="0" applyNumberFormat="1" applyFont="1" applyFill="1" applyBorder="1" applyAlignment="1" applyProtection="1">
      <alignment horizontal="center" vertical="center" wrapText="1"/>
    </xf>
    <xf numFmtId="10" fontId="6" fillId="0" borderId="711" xfId="5" applyNumberFormat="1" applyFont="1" applyFill="1" applyBorder="1" applyAlignment="1" applyProtection="1">
      <alignment horizontal="center" vertical="center" wrapText="1"/>
    </xf>
    <xf numFmtId="10" fontId="6" fillId="0" borderId="712" xfId="5" applyNumberFormat="1" applyFont="1" applyFill="1" applyBorder="1" applyAlignment="1" applyProtection="1">
      <alignment horizontal="center" vertical="center" wrapText="1"/>
    </xf>
    <xf numFmtId="10" fontId="6" fillId="0" borderId="713" xfId="5" applyNumberFormat="1" applyFont="1" applyFill="1" applyBorder="1" applyAlignment="1" applyProtection="1">
      <alignment horizontal="center" vertical="center" wrapText="1"/>
    </xf>
    <xf numFmtId="164" fontId="1" fillId="0" borderId="711" xfId="0" applyFont="1" applyFill="1" applyBorder="1" applyAlignment="1" applyProtection="1">
      <alignment horizontal="center" wrapText="1"/>
    </xf>
    <xf numFmtId="169" fontId="1" fillId="0" borderId="712" xfId="0" applyNumberFormat="1" applyFont="1" applyFill="1" applyBorder="1" applyAlignment="1" applyProtection="1">
      <alignment horizontal="center" wrapText="1"/>
    </xf>
    <xf numFmtId="169" fontId="1" fillId="0" borderId="713" xfId="0" applyNumberFormat="1" applyFont="1" applyFill="1" applyBorder="1" applyAlignment="1" applyProtection="1">
      <alignment horizontal="center" wrapText="1"/>
    </xf>
    <xf numFmtId="164" fontId="6" fillId="13" borderId="551" xfId="0" applyNumberFormat="1" applyFont="1" applyFill="1" applyBorder="1" applyAlignment="1" applyProtection="1">
      <alignment horizontal="center" vertical="center"/>
      <protection locked="0"/>
    </xf>
    <xf numFmtId="164" fontId="6" fillId="0" borderId="551" xfId="0" applyNumberFormat="1" applyFont="1" applyFill="1" applyBorder="1" applyAlignment="1" applyProtection="1">
      <alignment horizontal="left" vertical="center"/>
    </xf>
    <xf numFmtId="10" fontId="6" fillId="13" borderId="551" xfId="0" applyNumberFormat="1" applyFont="1" applyFill="1" applyBorder="1" applyAlignment="1" applyProtection="1">
      <alignment vertical="center"/>
      <protection locked="0"/>
    </xf>
    <xf numFmtId="38" fontId="6" fillId="13" borderId="552" xfId="0" applyNumberFormat="1" applyFont="1" applyFill="1" applyBorder="1" applyAlignment="1" applyProtection="1">
      <alignment horizontal="right" vertical="center"/>
      <protection locked="0"/>
    </xf>
    <xf numFmtId="38" fontId="6" fillId="13" borderId="541" xfId="0" applyNumberFormat="1" applyFont="1" applyFill="1" applyBorder="1" applyAlignment="1" applyProtection="1">
      <alignment horizontal="right" vertical="center"/>
      <protection locked="0"/>
    </xf>
    <xf numFmtId="38" fontId="15" fillId="3" borderId="308" xfId="0" applyNumberFormat="1" applyFont="1" applyFill="1" applyBorder="1" applyAlignment="1" applyProtection="1">
      <alignment horizontal="right" vertical="center"/>
    </xf>
    <xf numFmtId="38" fontId="6" fillId="4" borderId="308" xfId="0" applyNumberFormat="1" applyFont="1" applyFill="1" applyBorder="1" applyAlignment="1" applyProtection="1">
      <alignment horizontal="right" vertical="center"/>
    </xf>
    <xf numFmtId="10" fontId="15" fillId="36" borderId="311" xfId="0" applyNumberFormat="1" applyFont="1" applyFill="1" applyBorder="1" applyAlignment="1" applyProtection="1">
      <alignment horizontal="center" vertical="center"/>
    </xf>
    <xf numFmtId="38" fontId="6" fillId="4" borderId="290" xfId="0" applyNumberFormat="1" applyFont="1" applyFill="1" applyBorder="1" applyAlignment="1" applyProtection="1">
      <alignment horizontal="right" vertical="center"/>
    </xf>
    <xf numFmtId="10" fontId="15" fillId="6" borderId="117" xfId="0" applyNumberFormat="1" applyFont="1" applyFill="1" applyBorder="1" applyAlignment="1" applyProtection="1">
      <alignment horizontal="center" vertical="center"/>
      <protection locked="0"/>
    </xf>
    <xf numFmtId="38" fontId="15" fillId="4" borderId="681" xfId="0" applyNumberFormat="1" applyFont="1" applyFill="1" applyBorder="1" applyAlignment="1" applyProtection="1">
      <alignment horizontal="right" vertical="center"/>
    </xf>
    <xf numFmtId="10" fontId="15" fillId="34"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horizontal="right" vertical="center"/>
    </xf>
    <xf numFmtId="10" fontId="15" fillId="6" borderId="670" xfId="0" applyNumberFormat="1" applyFont="1" applyFill="1" applyBorder="1" applyAlignment="1" applyProtection="1">
      <alignment horizontal="center" vertical="center"/>
    </xf>
    <xf numFmtId="10" fontId="1" fillId="28" borderId="670" xfId="0" applyNumberFormat="1" applyFont="1" applyFill="1" applyBorder="1" applyAlignment="1" applyProtection="1">
      <alignment horizontal="center" vertical="center"/>
    </xf>
    <xf numFmtId="10" fontId="6" fillId="13" borderId="639" xfId="0" applyNumberFormat="1" applyFont="1" applyFill="1" applyBorder="1" applyAlignment="1" applyProtection="1">
      <alignment horizontal="center" vertical="center"/>
      <protection locked="0"/>
    </xf>
    <xf numFmtId="10" fontId="6" fillId="13" borderId="688" xfId="0" applyNumberFormat="1" applyFont="1" applyFill="1" applyBorder="1" applyAlignment="1" applyProtection="1">
      <alignment horizontal="center" vertical="center"/>
      <protection locked="0"/>
    </xf>
    <xf numFmtId="10" fontId="6" fillId="0" borderId="673" xfId="5" applyNumberFormat="1" applyFont="1" applyFill="1" applyBorder="1" applyAlignment="1" applyProtection="1">
      <alignment horizontal="center" vertical="center"/>
    </xf>
    <xf numFmtId="10" fontId="6" fillId="0" borderId="682" xfId="5" applyNumberFormat="1" applyFont="1" applyFill="1" applyBorder="1" applyAlignment="1" applyProtection="1">
      <alignment horizontal="center" vertical="center"/>
    </xf>
    <xf numFmtId="10" fontId="3" fillId="14" borderId="682" xfId="5" applyNumberFormat="1" applyFont="1" applyFill="1" applyBorder="1" applyAlignment="1" applyProtection="1">
      <alignment horizontal="center" vertical="center"/>
    </xf>
    <xf numFmtId="10" fontId="6" fillId="14" borderId="682" xfId="0" applyNumberFormat="1" applyFont="1" applyFill="1" applyBorder="1" applyAlignment="1" applyProtection="1">
      <alignment horizontal="center" vertical="center"/>
    </xf>
    <xf numFmtId="10" fontId="6" fillId="0" borderId="313" xfId="0" applyNumberFormat="1" applyFont="1" applyBorder="1" applyAlignment="1" applyProtection="1">
      <alignment horizontal="center" vertical="center"/>
    </xf>
    <xf numFmtId="10" fontId="15" fillId="3" borderId="0" xfId="0" applyNumberFormat="1" applyFont="1" applyFill="1" applyBorder="1" applyAlignment="1" applyProtection="1">
      <alignment vertical="center"/>
    </xf>
    <xf numFmtId="0" fontId="6" fillId="3" borderId="0" xfId="1" applyNumberFormat="1" applyFont="1" applyFill="1" applyBorder="1" applyAlignment="1" applyProtection="1">
      <alignment horizontal="center"/>
    </xf>
    <xf numFmtId="10" fontId="6" fillId="3" borderId="0" xfId="1" applyNumberFormat="1" applyFont="1" applyFill="1" applyBorder="1" applyAlignment="1" applyProtection="1">
      <alignment horizontal="center"/>
    </xf>
    <xf numFmtId="168" fontId="6" fillId="0" borderId="237" xfId="5" applyNumberFormat="1" applyFont="1" applyFill="1" applyBorder="1" applyAlignment="1" applyProtection="1">
      <alignment horizontal="center" vertical="center"/>
    </xf>
    <xf numFmtId="168" fontId="6" fillId="0" borderId="714" xfId="5" applyNumberFormat="1" applyFont="1" applyFill="1" applyBorder="1" applyAlignment="1" applyProtection="1">
      <alignment horizontal="center" vertical="center"/>
    </xf>
    <xf numFmtId="168" fontId="6" fillId="0" borderId="235" xfId="5" applyNumberFormat="1" applyFont="1" applyFill="1" applyBorder="1" applyAlignment="1" applyProtection="1">
      <alignment horizontal="center" vertical="center"/>
    </xf>
    <xf numFmtId="10" fontId="6" fillId="0" borderId="237" xfId="5" applyNumberFormat="1" applyFont="1" applyFill="1" applyBorder="1" applyAlignment="1" applyProtection="1">
      <alignment horizontal="center" vertical="center"/>
    </xf>
    <xf numFmtId="10" fontId="6" fillId="0" borderId="714" xfId="5" applyNumberFormat="1" applyFont="1" applyFill="1" applyBorder="1" applyAlignment="1" applyProtection="1">
      <alignment horizontal="center" vertical="center"/>
    </xf>
    <xf numFmtId="10" fontId="6" fillId="0" borderId="235" xfId="5" applyNumberFormat="1" applyFont="1" applyFill="1" applyBorder="1" applyAlignment="1" applyProtection="1">
      <alignment horizontal="center" vertical="center"/>
    </xf>
    <xf numFmtId="164" fontId="6" fillId="13" borderId="552" xfId="0" applyNumberFormat="1" applyFont="1" applyFill="1" applyBorder="1" applyAlignment="1" applyProtection="1">
      <alignment horizontal="center" vertical="center"/>
      <protection locked="0"/>
    </xf>
    <xf numFmtId="164" fontId="6" fillId="0" borderId="552" xfId="0" applyNumberFormat="1" applyFont="1" applyFill="1" applyBorder="1" applyAlignment="1" applyProtection="1">
      <alignment horizontal="left" vertical="center"/>
    </xf>
    <xf numFmtId="10" fontId="6" fillId="13" borderId="552" xfId="0" applyNumberFormat="1" applyFont="1" applyFill="1" applyBorder="1" applyAlignment="1" applyProtection="1">
      <alignment vertical="center"/>
      <protection locked="0"/>
    </xf>
    <xf numFmtId="38" fontId="6" fillId="13" borderId="553" xfId="0" applyNumberFormat="1" applyFont="1" applyFill="1" applyBorder="1" applyAlignment="1" applyProtection="1">
      <alignment horizontal="right" vertical="center"/>
      <protection locked="0"/>
    </xf>
    <xf numFmtId="10" fontId="15" fillId="6" borderId="98" xfId="0" applyNumberFormat="1" applyFont="1" applyFill="1" applyBorder="1" applyAlignment="1" applyProtection="1">
      <alignment horizontal="center" vertical="center"/>
      <protection locked="0"/>
    </xf>
    <xf numFmtId="38" fontId="15" fillId="4" borderId="30" xfId="0" applyNumberFormat="1" applyFont="1" applyFill="1" applyBorder="1" applyAlignment="1" applyProtection="1">
      <alignment horizontal="right" vertical="center"/>
    </xf>
    <xf numFmtId="38" fontId="6" fillId="3" borderId="664" xfId="0" applyNumberFormat="1" applyFont="1" applyFill="1" applyBorder="1" applyAlignment="1" applyProtection="1">
      <alignment horizontal="right" vertical="center"/>
    </xf>
    <xf numFmtId="10" fontId="15" fillId="6" borderId="673" xfId="0" applyNumberFormat="1" applyFont="1" applyFill="1" applyBorder="1" applyAlignment="1" applyProtection="1">
      <alignment horizontal="center" vertical="center"/>
    </xf>
    <xf numFmtId="10" fontId="6" fillId="0" borderId="670" xfId="5" applyNumberFormat="1" applyFont="1" applyFill="1" applyBorder="1" applyAlignment="1" applyProtection="1">
      <alignment horizontal="center" vertical="center"/>
    </xf>
    <xf numFmtId="10" fontId="6" fillId="0" borderId="672" xfId="5" applyNumberFormat="1" applyFont="1" applyFill="1" applyBorder="1" applyAlignment="1" applyProtection="1">
      <alignment horizontal="center" vertical="center"/>
    </xf>
    <xf numFmtId="10" fontId="6" fillId="14" borderId="672" xfId="0" applyNumberFormat="1" applyFont="1" applyFill="1" applyBorder="1" applyAlignment="1" applyProtection="1">
      <alignment horizontal="center" vertical="center"/>
    </xf>
    <xf numFmtId="10" fontId="19" fillId="3" borderId="0" xfId="0" applyNumberFormat="1" applyFont="1" applyFill="1" applyBorder="1" applyAlignment="1" applyProtection="1">
      <alignment horizontal="center" vertical="center"/>
    </xf>
    <xf numFmtId="168" fontId="6" fillId="0" borderId="715" xfId="5" applyNumberFormat="1" applyFont="1" applyFill="1" applyBorder="1" applyAlignment="1" applyProtection="1">
      <alignment horizontal="center" vertical="center"/>
    </xf>
    <xf numFmtId="168" fontId="6" fillId="0" borderId="707" xfId="5" applyNumberFormat="1" applyFont="1" applyFill="1" applyBorder="1" applyAlignment="1" applyProtection="1">
      <alignment horizontal="center" vertical="center"/>
    </xf>
    <xf numFmtId="168" fontId="6" fillId="0" borderId="716" xfId="5" applyNumberFormat="1" applyFont="1" applyFill="1" applyBorder="1" applyAlignment="1" applyProtection="1">
      <alignment horizontal="center" vertical="center"/>
    </xf>
    <xf numFmtId="10" fontId="6" fillId="0" borderId="715" xfId="5" applyNumberFormat="1" applyFont="1" applyFill="1" applyBorder="1" applyAlignment="1" applyProtection="1">
      <alignment horizontal="center" vertical="center"/>
    </xf>
    <xf numFmtId="10" fontId="6" fillId="0" borderId="707" xfId="5" applyNumberFormat="1" applyFont="1" applyFill="1" applyBorder="1" applyAlignment="1" applyProtection="1">
      <alignment horizontal="center" vertical="center"/>
    </xf>
    <xf numFmtId="10" fontId="6" fillId="0" borderId="716" xfId="5" applyNumberFormat="1" applyFont="1" applyFill="1" applyBorder="1" applyAlignment="1" applyProtection="1">
      <alignment horizontal="center" vertical="center"/>
    </xf>
    <xf numFmtId="10" fontId="6" fillId="0" borderId="671" xfId="5" applyNumberFormat="1" applyFont="1" applyFill="1" applyBorder="1" applyAlignment="1" applyProtection="1">
      <alignment horizontal="center" vertical="center"/>
    </xf>
    <xf numFmtId="10" fontId="6" fillId="0" borderId="679" xfId="5" applyNumberFormat="1" applyFont="1" applyFill="1" applyBorder="1" applyAlignment="1" applyProtection="1">
      <alignment horizontal="center" vertical="center"/>
    </xf>
    <xf numFmtId="10" fontId="3" fillId="14" borderId="664" xfId="5" applyNumberFormat="1" applyFont="1" applyFill="1" applyBorder="1" applyAlignment="1" applyProtection="1">
      <alignment horizontal="center" vertical="center"/>
    </xf>
    <xf numFmtId="10" fontId="6" fillId="14" borderId="664" xfId="0" applyNumberFormat="1" applyFont="1" applyFill="1" applyBorder="1" applyAlignment="1" applyProtection="1">
      <alignment horizontal="center" vertical="center"/>
    </xf>
    <xf numFmtId="10" fontId="6" fillId="14" borderId="679" xfId="0" applyNumberFormat="1" applyFont="1" applyFill="1" applyBorder="1" applyAlignment="1" applyProtection="1">
      <alignment horizontal="center" vertical="center"/>
    </xf>
    <xf numFmtId="10" fontId="3" fillId="14" borderId="672" xfId="5" applyNumberFormat="1" applyFont="1" applyFill="1" applyBorder="1" applyAlignment="1" applyProtection="1">
      <alignment horizontal="center" vertical="center"/>
    </xf>
    <xf numFmtId="10" fontId="15" fillId="0" borderId="0" xfId="0" applyNumberFormat="1" applyFont="1" applyBorder="1" applyAlignment="1" applyProtection="1">
      <alignment vertical="center"/>
    </xf>
    <xf numFmtId="10" fontId="6" fillId="0" borderId="0" xfId="1" applyNumberFormat="1" applyFont="1" applyBorder="1" applyAlignment="1" applyProtection="1">
      <alignment horizontal="center"/>
    </xf>
    <xf numFmtId="10" fontId="6" fillId="0" borderId="0" xfId="5" applyNumberFormat="1" applyFont="1" applyBorder="1" applyAlignment="1" applyProtection="1">
      <alignment horizontal="center"/>
    </xf>
    <xf numFmtId="10" fontId="19" fillId="0" borderId="0" xfId="0" applyNumberFormat="1" applyFont="1" applyBorder="1" applyAlignment="1" applyProtection="1">
      <alignment vertical="center"/>
    </xf>
    <xf numFmtId="10" fontId="50" fillId="0" borderId="0" xfId="0" applyNumberFormat="1" applyFont="1" applyBorder="1" applyAlignment="1" applyProtection="1">
      <alignment vertical="center"/>
    </xf>
    <xf numFmtId="164" fontId="6" fillId="12" borderId="534" xfId="0" applyNumberFormat="1" applyFont="1" applyFill="1" applyBorder="1" applyAlignment="1" applyProtection="1">
      <alignment vertical="center"/>
    </xf>
    <xf numFmtId="164" fontId="6" fillId="13" borderId="554" xfId="0" applyNumberFormat="1" applyFont="1" applyFill="1" applyBorder="1" applyAlignment="1" applyProtection="1">
      <alignment horizontal="center" vertical="center"/>
      <protection locked="0"/>
    </xf>
    <xf numFmtId="164" fontId="6" fillId="0" borderId="554" xfId="0" applyNumberFormat="1" applyFont="1" applyFill="1" applyBorder="1" applyAlignment="1" applyProtection="1">
      <alignment horizontal="left" vertical="center"/>
    </xf>
    <xf numFmtId="10" fontId="6" fillId="13" borderId="554" xfId="0" applyNumberFormat="1" applyFont="1" applyFill="1" applyBorder="1" applyAlignment="1" applyProtection="1">
      <alignment vertical="center"/>
      <protection locked="0"/>
    </xf>
    <xf numFmtId="38" fontId="6" fillId="13" borderId="720" xfId="0" applyNumberFormat="1" applyFont="1" applyFill="1" applyBorder="1" applyAlignment="1" applyProtection="1">
      <alignment horizontal="right" vertical="center"/>
      <protection locked="0"/>
    </xf>
    <xf numFmtId="38" fontId="6" fillId="13" borderId="555" xfId="0" applyNumberFormat="1" applyFont="1" applyFill="1" applyBorder="1" applyAlignment="1" applyProtection="1">
      <alignment horizontal="right" vertical="center"/>
      <protection locked="0"/>
    </xf>
    <xf numFmtId="10" fontId="6" fillId="3" borderId="426" xfId="0" applyNumberFormat="1" applyFont="1" applyFill="1" applyBorder="1" applyAlignment="1" applyProtection="1">
      <alignment horizontal="center" vertical="center"/>
    </xf>
    <xf numFmtId="38" fontId="15" fillId="3" borderId="428" xfId="0" applyNumberFormat="1" applyFont="1" applyFill="1" applyBorder="1" applyAlignment="1" applyProtection="1">
      <alignment horizontal="right" vertical="center"/>
    </xf>
    <xf numFmtId="38" fontId="6" fillId="4" borderId="303" xfId="0" applyNumberFormat="1" applyFont="1" applyFill="1" applyBorder="1" applyAlignment="1" applyProtection="1">
      <alignment horizontal="right" vertical="center"/>
    </xf>
    <xf numFmtId="10" fontId="15" fillId="36" borderId="427" xfId="0" applyNumberFormat="1" applyFont="1" applyFill="1" applyBorder="1" applyAlignment="1" applyProtection="1">
      <alignment horizontal="center" vertical="center"/>
    </xf>
    <xf numFmtId="38" fontId="6" fillId="4" borderId="429" xfId="0" applyNumberFormat="1" applyFont="1" applyFill="1" applyBorder="1" applyAlignment="1" applyProtection="1">
      <alignment horizontal="right" vertical="center"/>
    </xf>
    <xf numFmtId="10" fontId="15" fillId="6" borderId="430" xfId="0" applyNumberFormat="1" applyFont="1" applyFill="1" applyBorder="1" applyAlignment="1" applyProtection="1">
      <alignment horizontal="center" vertical="center"/>
      <protection locked="0"/>
    </xf>
    <xf numFmtId="38" fontId="15" fillId="4" borderId="683" xfId="0" applyNumberFormat="1" applyFont="1" applyFill="1" applyBorder="1" applyAlignment="1" applyProtection="1">
      <alignment horizontal="right" vertical="center"/>
    </xf>
    <xf numFmtId="10" fontId="15" fillId="34" borderId="684" xfId="0" applyNumberFormat="1" applyFont="1" applyFill="1" applyBorder="1" applyAlignment="1" applyProtection="1">
      <alignment horizontal="center" vertical="center"/>
    </xf>
    <xf numFmtId="38" fontId="6" fillId="3" borderId="685" xfId="0" applyNumberFormat="1" applyFont="1" applyFill="1" applyBorder="1" applyAlignment="1" applyProtection="1">
      <alignment horizontal="right" vertical="center"/>
    </xf>
    <xf numFmtId="10" fontId="15" fillId="6" borderId="684" xfId="0" applyNumberFormat="1" applyFont="1" applyFill="1" applyBorder="1" applyAlignment="1" applyProtection="1">
      <alignment horizontal="center" vertical="center"/>
    </xf>
    <xf numFmtId="10" fontId="1" fillId="28" borderId="684" xfId="0" applyNumberFormat="1" applyFont="1" applyFill="1" applyBorder="1" applyAlignment="1" applyProtection="1">
      <alignment horizontal="center" vertical="center"/>
    </xf>
    <xf numFmtId="10" fontId="6" fillId="13" borderId="689" xfId="0" applyNumberFormat="1" applyFont="1" applyFill="1" applyBorder="1" applyAlignment="1" applyProtection="1">
      <alignment horizontal="center" vertical="center"/>
      <protection locked="0"/>
    </xf>
    <xf numFmtId="10" fontId="6" fillId="13" borderId="690" xfId="0" applyNumberFormat="1" applyFont="1" applyFill="1" applyBorder="1" applyAlignment="1" applyProtection="1">
      <alignment horizontal="center" vertical="center"/>
      <protection locked="0"/>
    </xf>
    <xf numFmtId="168" fontId="6" fillId="0" borderId="717" xfId="5" applyNumberFormat="1" applyFont="1" applyFill="1" applyBorder="1" applyAlignment="1" applyProtection="1">
      <alignment horizontal="center" vertical="center"/>
    </xf>
    <xf numFmtId="168" fontId="6" fillId="0" borderId="718" xfId="5" applyNumberFormat="1" applyFont="1" applyFill="1" applyBorder="1" applyAlignment="1" applyProtection="1">
      <alignment horizontal="center" vertical="center"/>
    </xf>
    <xf numFmtId="168" fontId="6" fillId="0" borderId="719" xfId="5" applyNumberFormat="1" applyFont="1" applyFill="1" applyBorder="1" applyAlignment="1" applyProtection="1">
      <alignment horizontal="center" vertical="center"/>
    </xf>
    <xf numFmtId="10" fontId="6" fillId="0" borderId="717" xfId="5" applyNumberFormat="1" applyFont="1" applyFill="1" applyBorder="1" applyAlignment="1" applyProtection="1">
      <alignment horizontal="center" vertical="center"/>
    </xf>
    <xf numFmtId="10" fontId="6" fillId="0" borderId="718" xfId="5" applyNumberFormat="1" applyFont="1" applyFill="1" applyBorder="1" applyAlignment="1" applyProtection="1">
      <alignment horizontal="center" vertical="center"/>
    </xf>
    <xf numFmtId="10" fontId="6" fillId="0" borderId="719" xfId="5" applyNumberFormat="1" applyFont="1" applyFill="1" applyBorder="1" applyAlignment="1" applyProtection="1">
      <alignment horizontal="center" vertical="center"/>
    </xf>
    <xf numFmtId="164" fontId="139" fillId="0" borderId="0" xfId="0" applyFont="1" applyProtection="1"/>
    <xf numFmtId="164" fontId="138" fillId="0" borderId="0" xfId="0" applyFont="1" applyProtection="1"/>
    <xf numFmtId="38" fontId="6" fillId="13" borderId="183" xfId="0" applyNumberFormat="1" applyFont="1" applyFill="1" applyBorder="1" applyAlignment="1" applyProtection="1">
      <alignment horizontal="right" vertical="center"/>
      <protection locked="0"/>
    </xf>
    <xf numFmtId="38" fontId="8" fillId="0" borderId="0" xfId="0" applyNumberFormat="1" applyFont="1" applyFill="1" applyBorder="1" applyAlignment="1" applyProtection="1">
      <alignment vertical="center" wrapText="1"/>
    </xf>
    <xf numFmtId="10" fontId="81" fillId="13" borderId="93" xfId="0" applyNumberFormat="1" applyFont="1" applyFill="1" applyBorder="1" applyAlignment="1" applyProtection="1">
      <alignment horizontal="center" vertical="center"/>
      <protection locked="0"/>
    </xf>
    <xf numFmtId="10" fontId="81" fillId="13" borderId="425" xfId="0" applyNumberFormat="1" applyFont="1" applyFill="1" applyBorder="1" applyAlignment="1" applyProtection="1">
      <alignment horizontal="center" vertical="center"/>
      <protection locked="0"/>
    </xf>
    <xf numFmtId="164" fontId="15" fillId="14" borderId="0" xfId="0" applyFont="1" applyFill="1" applyBorder="1" applyProtection="1"/>
    <xf numFmtId="164" fontId="20" fillId="14" borderId="73" xfId="0" applyFont="1" applyFill="1" applyBorder="1" applyAlignment="1" applyProtection="1">
      <alignment horizontal="right"/>
    </xf>
    <xf numFmtId="164" fontId="50" fillId="14" borderId="47" xfId="0" applyFont="1" applyFill="1" applyBorder="1" applyProtection="1"/>
    <xf numFmtId="164" fontId="19" fillId="14" borderId="0" xfId="0" applyFont="1" applyFill="1" applyBorder="1" applyProtection="1"/>
    <xf numFmtId="164" fontId="11" fillId="14" borderId="0" xfId="0" applyFont="1" applyFill="1" applyBorder="1" applyProtection="1"/>
    <xf numFmtId="164" fontId="19" fillId="14" borderId="0" xfId="0" applyFont="1" applyFill="1" applyAlignment="1" applyProtection="1">
      <alignment horizontal="left" indent="2"/>
    </xf>
    <xf numFmtId="164" fontId="19" fillId="14" borderId="73" xfId="0" applyFont="1" applyFill="1" applyBorder="1" applyAlignment="1" applyProtection="1">
      <alignment horizontal="left" indent="2"/>
    </xf>
    <xf numFmtId="164" fontId="19" fillId="14" borderId="0" xfId="0" applyFont="1" applyFill="1" applyBorder="1" applyAlignment="1" applyProtection="1">
      <alignment horizontal="left" indent="2"/>
    </xf>
    <xf numFmtId="164" fontId="126" fillId="14" borderId="0" xfId="0" applyFont="1" applyFill="1" applyBorder="1" applyProtection="1"/>
    <xf numFmtId="164" fontId="69" fillId="14" borderId="73" xfId="0" applyFont="1" applyFill="1" applyBorder="1" applyAlignment="1" applyProtection="1">
      <alignment horizontal="left"/>
    </xf>
    <xf numFmtId="164" fontId="69" fillId="14" borderId="0" xfId="0" applyFont="1" applyFill="1" applyBorder="1" applyAlignment="1" applyProtection="1">
      <alignment horizontal="left"/>
    </xf>
    <xf numFmtId="164" fontId="69" fillId="14" borderId="0" xfId="0" applyFont="1" applyFill="1" applyBorder="1" applyAlignment="1" applyProtection="1"/>
    <xf numFmtId="164" fontId="3" fillId="14" borderId="73" xfId="0" applyFont="1" applyFill="1" applyBorder="1" applyProtection="1"/>
    <xf numFmtId="164" fontId="11" fillId="14" borderId="73" xfId="0" applyFont="1" applyFill="1" applyBorder="1" applyProtection="1"/>
    <xf numFmtId="164" fontId="19" fillId="14" borderId="0" xfId="0" applyFont="1" applyFill="1" applyBorder="1" applyAlignment="1" applyProtection="1">
      <alignment horizontal="center" wrapText="1"/>
    </xf>
    <xf numFmtId="164" fontId="90" fillId="14" borderId="70" xfId="0" applyFont="1" applyFill="1" applyBorder="1" applyAlignment="1" applyProtection="1">
      <alignment horizontal="left"/>
    </xf>
    <xf numFmtId="164" fontId="19" fillId="14" borderId="0" xfId="0" applyFont="1" applyFill="1" applyBorder="1" applyAlignment="1" applyProtection="1">
      <alignment horizontal="center"/>
    </xf>
    <xf numFmtId="164" fontId="15" fillId="14" borderId="47" xfId="0" applyFont="1" applyFill="1" applyBorder="1" applyAlignment="1" applyProtection="1">
      <alignment vertical="center"/>
    </xf>
    <xf numFmtId="164" fontId="11" fillId="14" borderId="47" xfId="0" applyFont="1" applyFill="1" applyBorder="1" applyAlignment="1" applyProtection="1">
      <alignment vertical="center"/>
    </xf>
    <xf numFmtId="164" fontId="19" fillId="14" borderId="47" xfId="0" applyFont="1" applyFill="1" applyBorder="1" applyAlignment="1" applyProtection="1">
      <alignment horizontal="left" vertical="center" wrapText="1"/>
    </xf>
    <xf numFmtId="164" fontId="6" fillId="14" borderId="47" xfId="0" applyFont="1" applyFill="1" applyBorder="1" applyAlignment="1" applyProtection="1">
      <alignment vertical="center"/>
    </xf>
    <xf numFmtId="164" fontId="6" fillId="14" borderId="181" xfId="0" applyFont="1" applyFill="1" applyBorder="1" applyAlignment="1" applyProtection="1">
      <alignment vertical="center"/>
    </xf>
    <xf numFmtId="164" fontId="29" fillId="0" borderId="0" xfId="0" applyFont="1" applyAlignment="1" applyProtection="1">
      <alignment horizontal="center" wrapText="1"/>
    </xf>
    <xf numFmtId="164" fontId="50" fillId="0" borderId="0" xfId="0" applyFont="1" applyProtection="1"/>
    <xf numFmtId="164" fontId="88" fillId="3" borderId="0" xfId="0" applyFont="1" applyFill="1" applyProtection="1"/>
    <xf numFmtId="164" fontId="6" fillId="3" borderId="0" xfId="0" applyFont="1" applyFill="1" applyProtection="1"/>
    <xf numFmtId="164" fontId="3" fillId="14" borderId="47" xfId="0" applyFont="1" applyFill="1" applyBorder="1" applyProtection="1"/>
    <xf numFmtId="164" fontId="8" fillId="14" borderId="73" xfId="0" applyFont="1" applyFill="1" applyBorder="1" applyProtection="1"/>
    <xf numFmtId="164" fontId="8" fillId="14" borderId="0" xfId="0" applyFont="1" applyFill="1" applyBorder="1" applyAlignment="1" applyProtection="1">
      <alignment horizontal="right"/>
    </xf>
    <xf numFmtId="164" fontId="19" fillId="14" borderId="0" xfId="0" applyFont="1" applyFill="1" applyBorder="1" applyAlignment="1" applyProtection="1">
      <alignment horizontal="left"/>
    </xf>
    <xf numFmtId="164" fontId="69" fillId="14" borderId="0" xfId="0" applyFont="1" applyFill="1" applyBorder="1" applyAlignment="1" applyProtection="1">
      <alignment horizontal="left" indent="2"/>
    </xf>
    <xf numFmtId="164" fontId="19" fillId="14" borderId="0" xfId="0" applyFont="1" applyFill="1" applyBorder="1" applyAlignment="1" applyProtection="1"/>
    <xf numFmtId="170" fontId="8" fillId="14" borderId="0" xfId="0" applyNumberFormat="1" applyFont="1" applyFill="1" applyBorder="1" applyProtection="1"/>
    <xf numFmtId="164" fontId="126" fillId="14" borderId="0" xfId="0" applyFont="1" applyFill="1" applyBorder="1" applyAlignment="1" applyProtection="1">
      <alignment horizontal="center"/>
    </xf>
    <xf numFmtId="170" fontId="8" fillId="14" borderId="0" xfId="0" applyNumberFormat="1" applyFont="1" applyFill="1" applyBorder="1" applyAlignment="1" applyProtection="1">
      <alignment horizontal="right"/>
    </xf>
    <xf numFmtId="164" fontId="19" fillId="14" borderId="146" xfId="0" applyFont="1" applyFill="1" applyBorder="1" applyAlignment="1" applyProtection="1">
      <alignment horizontal="center" wrapText="1"/>
    </xf>
    <xf numFmtId="164" fontId="19" fillId="14" borderId="0" xfId="0" applyFont="1" applyFill="1" applyBorder="1" applyAlignment="1" applyProtection="1">
      <alignment horizontal="center" vertical="center" wrapText="1"/>
    </xf>
    <xf numFmtId="164" fontId="19" fillId="14" borderId="73" xfId="0" applyFont="1" applyFill="1" applyBorder="1" applyAlignment="1" applyProtection="1">
      <alignment horizontal="center" vertical="center" wrapText="1"/>
    </xf>
    <xf numFmtId="3" fontId="19" fillId="14" borderId="0" xfId="0" applyNumberFormat="1" applyFont="1" applyFill="1" applyBorder="1" applyAlignment="1" applyProtection="1">
      <alignment horizontal="center" wrapText="1"/>
    </xf>
    <xf numFmtId="164" fontId="44" fillId="0" borderId="0" xfId="0" applyFont="1" applyProtection="1"/>
    <xf numFmtId="170" fontId="2" fillId="0" borderId="0" xfId="0" applyNumberFormat="1" applyFont="1" applyProtection="1"/>
    <xf numFmtId="164" fontId="88" fillId="3" borderId="0" xfId="0" applyFont="1" applyFill="1" applyBorder="1" applyAlignment="1" applyProtection="1">
      <alignment vertical="center"/>
    </xf>
    <xf numFmtId="164" fontId="69" fillId="3" borderId="0" xfId="0" applyFont="1" applyFill="1" applyBorder="1" applyAlignment="1" applyProtection="1">
      <alignment horizontal="right" vertical="center"/>
    </xf>
    <xf numFmtId="164" fontId="88" fillId="3" borderId="0" xfId="0" applyFont="1" applyFill="1" applyBorder="1" applyAlignment="1" applyProtection="1">
      <alignment horizontal="right" vertical="center"/>
    </xf>
    <xf numFmtId="164" fontId="88" fillId="0" borderId="0" xfId="0" applyFont="1" applyFill="1" applyBorder="1" applyAlignment="1" applyProtection="1">
      <alignment vertical="center"/>
    </xf>
    <xf numFmtId="164" fontId="8" fillId="3" borderId="0" xfId="0" applyFont="1" applyFill="1" applyProtection="1"/>
    <xf numFmtId="164" fontId="8" fillId="14" borderId="47" xfId="0" applyFont="1" applyFill="1" applyBorder="1" applyAlignment="1" applyProtection="1">
      <alignment horizontal="left"/>
    </xf>
    <xf numFmtId="164" fontId="6" fillId="14" borderId="79" xfId="0" applyFont="1" applyFill="1" applyBorder="1" applyProtection="1"/>
    <xf numFmtId="164" fontId="6" fillId="14" borderId="73" xfId="0" applyFont="1" applyFill="1" applyBorder="1" applyProtection="1"/>
    <xf numFmtId="164" fontId="6" fillId="3" borderId="0" xfId="0" applyFont="1" applyFill="1" applyBorder="1" applyAlignment="1" applyProtection="1">
      <alignment vertical="top" wrapText="1"/>
    </xf>
    <xf numFmtId="164" fontId="6" fillId="14" borderId="0" xfId="0" applyFont="1" applyFill="1" applyBorder="1" applyAlignment="1" applyProtection="1">
      <alignment horizontal="center"/>
    </xf>
    <xf numFmtId="164" fontId="6" fillId="14" borderId="2" xfId="0" applyFont="1" applyFill="1" applyBorder="1" applyProtection="1"/>
    <xf numFmtId="164" fontId="6" fillId="14" borderId="146" xfId="0" applyFont="1" applyFill="1" applyBorder="1" applyProtection="1"/>
    <xf numFmtId="0" fontId="6" fillId="3" borderId="0" xfId="0" applyNumberFormat="1" applyFont="1" applyFill="1" applyProtection="1"/>
    <xf numFmtId="164" fontId="23" fillId="3" borderId="0" xfId="0" applyFont="1" applyFill="1" applyProtection="1"/>
    <xf numFmtId="164" fontId="96" fillId="28" borderId="276" xfId="3" applyNumberFormat="1" applyFont="1" applyFill="1" applyBorder="1" applyAlignment="1" applyProtection="1">
      <alignment horizontal="center" vertical="center"/>
    </xf>
    <xf numFmtId="164" fontId="100" fillId="3" borderId="0" xfId="0" applyFont="1" applyFill="1" applyAlignment="1" applyProtection="1">
      <alignment horizontal="center" vertical="center"/>
    </xf>
    <xf numFmtId="164" fontId="3" fillId="3" borderId="0" xfId="0" applyFont="1" applyFill="1" applyAlignment="1" applyProtection="1">
      <alignment horizontal="center" vertical="center"/>
    </xf>
    <xf numFmtId="164" fontId="6" fillId="3" borderId="0" xfId="0" applyFont="1" applyFill="1" applyAlignment="1" applyProtection="1">
      <alignment horizontal="center" vertical="center"/>
    </xf>
    <xf numFmtId="164" fontId="96" fillId="28" borderId="280" xfId="3" applyNumberFormat="1" applyFont="1" applyFill="1" applyBorder="1" applyAlignment="1" applyProtection="1">
      <alignment horizontal="center" vertical="center"/>
    </xf>
    <xf numFmtId="164" fontId="6" fillId="0" borderId="0" xfId="0" applyFont="1" applyAlignment="1" applyProtection="1">
      <alignment horizontal="center" vertical="center"/>
    </xf>
    <xf numFmtId="164" fontId="33" fillId="3" borderId="0" xfId="0" applyFont="1" applyFill="1" applyBorder="1" applyAlignment="1" applyProtection="1">
      <alignment horizontal="center" vertical="center"/>
    </xf>
    <xf numFmtId="164" fontId="96" fillId="0" borderId="0" xfId="3" applyNumberFormat="1" applyFont="1" applyFill="1" applyBorder="1" applyAlignment="1" applyProtection="1">
      <alignment horizontal="center" vertical="center"/>
    </xf>
    <xf numFmtId="164" fontId="100" fillId="0" borderId="0" xfId="0" applyFont="1" applyFill="1" applyBorder="1" applyAlignment="1" applyProtection="1">
      <alignment horizontal="center" vertical="center"/>
    </xf>
    <xf numFmtId="164" fontId="3" fillId="0" borderId="0" xfId="0" applyFont="1" applyFill="1" applyBorder="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Alignment="1" applyProtection="1">
      <alignment horizontal="center"/>
    </xf>
    <xf numFmtId="164" fontId="6" fillId="0" borderId="0" xfId="0" applyFont="1" applyAlignment="1" applyProtection="1">
      <alignment wrapText="1"/>
    </xf>
    <xf numFmtId="169" fontId="139" fillId="3" borderId="0" xfId="4" applyNumberFormat="1" applyFont="1" applyFill="1" applyBorder="1" applyAlignment="1" applyProtection="1">
      <alignment vertical="center"/>
    </xf>
    <xf numFmtId="169" fontId="1" fillId="3" borderId="313" xfId="4" applyNumberFormat="1" applyFont="1" applyFill="1" applyBorder="1" applyAlignment="1" applyProtection="1">
      <alignment vertical="center"/>
    </xf>
    <xf numFmtId="9" fontId="139" fillId="3" borderId="313" xfId="4" applyNumberFormat="1" applyFont="1" applyFill="1" applyBorder="1" applyAlignment="1" applyProtection="1">
      <alignment vertical="center"/>
    </xf>
    <xf numFmtId="169" fontId="130" fillId="0" borderId="313" xfId="4" applyNumberFormat="1" applyFont="1" applyFill="1" applyBorder="1" applyAlignment="1" applyProtection="1">
      <alignment vertical="center"/>
    </xf>
    <xf numFmtId="169" fontId="130" fillId="0" borderId="0" xfId="4" applyNumberFormat="1" applyFont="1" applyFill="1" applyBorder="1" applyAlignment="1" applyProtection="1">
      <alignment vertical="center"/>
    </xf>
    <xf numFmtId="169" fontId="130" fillId="0" borderId="313" xfId="4" applyNumberFormat="1" applyFont="1" applyFill="1" applyBorder="1" applyAlignment="1" applyProtection="1">
      <alignment horizontal="center" vertical="center"/>
    </xf>
    <xf numFmtId="169" fontId="130" fillId="0" borderId="0" xfId="4" applyNumberFormat="1" applyFont="1" applyFill="1" applyBorder="1" applyAlignment="1" applyProtection="1">
      <alignment horizontal="centerContinuous" vertical="center"/>
    </xf>
    <xf numFmtId="169" fontId="6" fillId="3" borderId="20" xfId="0" applyNumberFormat="1" applyFont="1" applyFill="1" applyBorder="1" applyAlignment="1" applyProtection="1">
      <alignment vertical="center"/>
    </xf>
    <xf numFmtId="164" fontId="3" fillId="3" borderId="20" xfId="0" applyFont="1" applyFill="1" applyBorder="1" applyProtection="1"/>
    <xf numFmtId="169" fontId="3" fillId="3" borderId="20" xfId="0" applyNumberFormat="1" applyFont="1" applyFill="1" applyBorder="1" applyAlignment="1" applyProtection="1">
      <alignment horizontal="center" vertical="center"/>
    </xf>
    <xf numFmtId="169" fontId="2" fillId="3" borderId="20" xfId="0" applyNumberFormat="1" applyFont="1" applyFill="1" applyBorder="1" applyAlignment="1" applyProtection="1">
      <alignment horizontal="center" vertical="center" textRotation="90" wrapText="1"/>
    </xf>
    <xf numFmtId="169" fontId="8" fillId="0" borderId="783" xfId="0" applyNumberFormat="1" applyFont="1" applyFill="1" applyBorder="1" applyAlignment="1" applyProtection="1">
      <alignment vertical="center" textRotation="90" wrapText="1"/>
    </xf>
    <xf numFmtId="4" fontId="139" fillId="0" borderId="20" xfId="0" applyNumberFormat="1" applyFont="1" applyFill="1" applyBorder="1" applyAlignment="1" applyProtection="1">
      <alignment horizontal="center" vertical="center"/>
    </xf>
    <xf numFmtId="167" fontId="130" fillId="0" borderId="0" xfId="0" applyNumberFormat="1" applyFont="1" applyFill="1" applyBorder="1" applyAlignment="1" applyProtection="1">
      <alignment vertical="center"/>
    </xf>
    <xf numFmtId="169" fontId="14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center" wrapText="1"/>
    </xf>
    <xf numFmtId="164" fontId="13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top" wrapText="1"/>
    </xf>
    <xf numFmtId="9" fontId="130" fillId="0" borderId="20" xfId="4" applyNumberFormat="1" applyFont="1" applyFill="1" applyBorder="1" applyAlignment="1" applyProtection="1">
      <alignment vertical="center"/>
    </xf>
    <xf numFmtId="167" fontId="130" fillId="0" borderId="0" xfId="4" applyNumberFormat="1" applyFont="1" applyFill="1" applyBorder="1" applyAlignment="1" applyProtection="1">
      <alignment vertical="center"/>
    </xf>
    <xf numFmtId="9" fontId="130" fillId="0" borderId="0" xfId="4" applyNumberFormat="1" applyFont="1" applyFill="1" applyBorder="1" applyAlignment="1" applyProtection="1">
      <alignment vertical="center"/>
    </xf>
    <xf numFmtId="9" fontId="130" fillId="0" borderId="20" xfId="4" applyNumberFormat="1" applyFont="1" applyFill="1" applyBorder="1" applyAlignment="1" applyProtection="1">
      <alignment horizontal="center" vertical="center"/>
    </xf>
    <xf numFmtId="167" fontId="130" fillId="0" borderId="0" xfId="4" quotePrefix="1" applyNumberFormat="1" applyFont="1" applyFill="1" applyBorder="1" applyAlignment="1" applyProtection="1">
      <alignment horizontal="center" vertical="center" wrapText="1"/>
    </xf>
    <xf numFmtId="167" fontId="140" fillId="0" borderId="0" xfId="4" applyNumberFormat="1" applyFont="1" applyFill="1" applyBorder="1" applyAlignment="1" applyProtection="1">
      <alignment horizontal="center" vertical="center" wrapText="1"/>
    </xf>
    <xf numFmtId="164" fontId="147" fillId="0" borderId="0" xfId="0" applyNumberFormat="1" applyFont="1" applyFill="1" applyBorder="1" applyAlignment="1" applyProtection="1">
      <alignment vertical="center"/>
    </xf>
    <xf numFmtId="164" fontId="59" fillId="0" borderId="0" xfId="0" applyNumberFormat="1" applyFont="1" applyFill="1" applyBorder="1" applyAlignment="1" applyProtection="1">
      <alignment vertical="center"/>
    </xf>
    <xf numFmtId="165" fontId="19" fillId="3" borderId="0"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8" fillId="0" borderId="771"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vertical="center"/>
    </xf>
    <xf numFmtId="164" fontId="59" fillId="0" borderId="0" xfId="0" applyFont="1" applyFill="1" applyBorder="1" applyAlignment="1" applyProtection="1">
      <alignment vertical="center"/>
    </xf>
    <xf numFmtId="38" fontId="58" fillId="0" borderId="0" xfId="0" applyNumberFormat="1" applyFont="1" applyFill="1" applyBorder="1" applyAlignment="1" applyProtection="1">
      <alignment horizontal="right" vertical="center"/>
    </xf>
    <xf numFmtId="9" fontId="90" fillId="0" borderId="0" xfId="0" applyNumberFormat="1" applyFont="1" applyFill="1" applyBorder="1" applyAlignment="1" applyProtection="1">
      <alignment vertical="center"/>
    </xf>
    <xf numFmtId="165" fontId="67" fillId="0" borderId="0" xfId="0" applyNumberFormat="1" applyFont="1" applyFill="1" applyBorder="1" applyAlignment="1" applyProtection="1">
      <alignment horizontal="center" vertical="center"/>
    </xf>
    <xf numFmtId="38" fontId="59" fillId="0" borderId="0" xfId="0" applyNumberFormat="1" applyFont="1" applyFill="1" applyBorder="1" applyAlignment="1" applyProtection="1">
      <alignment vertical="center"/>
    </xf>
    <xf numFmtId="9" fontId="8" fillId="0" borderId="0" xfId="0" applyNumberFormat="1" applyFont="1" applyFill="1" applyBorder="1" applyAlignment="1" applyProtection="1">
      <alignment vertical="center"/>
    </xf>
    <xf numFmtId="38" fontId="4" fillId="0" borderId="0" xfId="0" applyNumberFormat="1" applyFont="1" applyFill="1" applyBorder="1" applyAlignment="1" applyProtection="1">
      <alignment vertical="center"/>
    </xf>
    <xf numFmtId="38" fontId="15" fillId="0" borderId="771"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xf>
    <xf numFmtId="38" fontId="130" fillId="0" borderId="771" xfId="0" applyNumberFormat="1" applyFont="1" applyFill="1" applyBorder="1" applyAlignment="1" applyProtection="1">
      <alignment vertical="center"/>
    </xf>
    <xf numFmtId="164" fontId="6" fillId="0" borderId="772" xfId="0" applyNumberFormat="1" applyFont="1" applyFill="1" applyBorder="1" applyAlignment="1" applyProtection="1">
      <alignment vertical="center"/>
    </xf>
    <xf numFmtId="164" fontId="6" fillId="0" borderId="783" xfId="0" applyNumberFormat="1" applyFont="1" applyFill="1" applyBorder="1" applyAlignment="1" applyProtection="1">
      <alignment vertical="center"/>
    </xf>
    <xf numFmtId="164" fontId="6" fillId="0" borderId="785" xfId="0" applyNumberFormat="1" applyFont="1" applyFill="1" applyBorder="1" applyAlignment="1" applyProtection="1">
      <alignment vertical="center"/>
    </xf>
    <xf numFmtId="10" fontId="15" fillId="0" borderId="794" xfId="0" applyNumberFormat="1" applyFont="1" applyFill="1" applyBorder="1" applyAlignment="1" applyProtection="1">
      <alignment horizontal="center" vertical="center"/>
    </xf>
    <xf numFmtId="38" fontId="19" fillId="0" borderId="439" xfId="0" applyNumberFormat="1" applyFont="1" applyFill="1" applyBorder="1" applyAlignment="1" applyProtection="1">
      <alignment horizontal="right" vertical="center"/>
    </xf>
    <xf numFmtId="10" fontId="11" fillId="0" borderId="439" xfId="0" applyNumberFormat="1" applyFont="1" applyFill="1" applyBorder="1" applyAlignment="1" applyProtection="1">
      <alignment horizontal="center" vertical="center"/>
    </xf>
    <xf numFmtId="38" fontId="40" fillId="0" borderId="439" xfId="0" applyNumberFormat="1" applyFont="1" applyFill="1" applyBorder="1" applyAlignment="1" applyProtection="1">
      <alignment horizontal="right" vertical="center"/>
    </xf>
    <xf numFmtId="10" fontId="15" fillId="0" borderId="439" xfId="0" applyNumberFormat="1" applyFont="1" applyFill="1" applyBorder="1" applyAlignment="1" applyProtection="1">
      <alignment horizontal="center" vertical="center"/>
    </xf>
    <xf numFmtId="38" fontId="19" fillId="0" borderId="795" xfId="0" applyNumberFormat="1" applyFont="1" applyFill="1" applyBorder="1" applyAlignment="1" applyProtection="1">
      <alignment horizontal="right" vertical="center"/>
    </xf>
    <xf numFmtId="38" fontId="3" fillId="0" borderId="0" xfId="0" applyNumberFormat="1" applyFont="1" applyFill="1" applyBorder="1" applyProtection="1"/>
    <xf numFmtId="38" fontId="3" fillId="0" borderId="771" xfId="0" applyNumberFormat="1" applyFont="1" applyFill="1" applyBorder="1" applyProtection="1"/>
    <xf numFmtId="164" fontId="27" fillId="0" borderId="0" xfId="0" applyNumberFormat="1" applyFont="1" applyFill="1" applyBorder="1" applyAlignment="1" applyProtection="1">
      <alignment vertical="center"/>
    </xf>
    <xf numFmtId="10" fontId="15"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vertical="center"/>
    </xf>
    <xf numFmtId="38" fontId="6" fillId="18" borderId="797" xfId="5" applyNumberFormat="1" applyFont="1" applyFill="1" applyBorder="1" applyAlignment="1" applyProtection="1">
      <alignment horizontal="center" vertical="center"/>
    </xf>
    <xf numFmtId="38" fontId="19" fillId="7" borderId="798" xfId="0" applyNumberFormat="1" applyFont="1" applyFill="1" applyBorder="1" applyAlignment="1" applyProtection="1">
      <alignment horizontal="center" vertical="center"/>
    </xf>
    <xf numFmtId="38" fontId="6" fillId="3" borderId="799" xfId="0" applyNumberFormat="1" applyFont="1" applyFill="1" applyBorder="1" applyAlignment="1" applyProtection="1">
      <alignment horizontal="right" vertical="center"/>
    </xf>
    <xf numFmtId="38" fontId="6" fillId="3" borderId="564" xfId="0" applyNumberFormat="1" applyFont="1" applyFill="1" applyBorder="1" applyAlignment="1" applyProtection="1">
      <alignment horizontal="right" vertical="center"/>
    </xf>
    <xf numFmtId="38" fontId="6" fillId="3" borderId="793" xfId="0" applyNumberFormat="1" applyFont="1" applyFill="1" applyBorder="1" applyAlignment="1" applyProtection="1">
      <alignment horizontal="right" vertical="center"/>
    </xf>
    <xf numFmtId="38" fontId="6" fillId="18" borderId="800" xfId="5" applyNumberFormat="1" applyFont="1" applyFill="1" applyBorder="1" applyAlignment="1" applyProtection="1">
      <alignment horizontal="center" vertical="center"/>
    </xf>
    <xf numFmtId="38" fontId="19" fillId="8" borderId="801" xfId="0" applyNumberFormat="1" applyFont="1" applyFill="1" applyBorder="1" applyAlignment="1" applyProtection="1">
      <alignment horizontal="center" vertical="center"/>
    </xf>
    <xf numFmtId="38" fontId="6" fillId="3" borderId="802" xfId="0" applyNumberFormat="1" applyFont="1" applyFill="1" applyBorder="1" applyAlignment="1" applyProtection="1">
      <alignment vertical="center"/>
    </xf>
    <xf numFmtId="38" fontId="6" fillId="3" borderId="313" xfId="0" applyNumberFormat="1" applyFont="1" applyFill="1" applyBorder="1" applyAlignment="1" applyProtection="1">
      <alignment vertical="center"/>
    </xf>
    <xf numFmtId="38" fontId="6" fillId="3" borderId="772" xfId="0" applyNumberFormat="1" applyFont="1" applyFill="1" applyBorder="1" applyAlignment="1" applyProtection="1">
      <alignment vertical="center"/>
    </xf>
    <xf numFmtId="169" fontId="53" fillId="4" borderId="313" xfId="4" applyNumberFormat="1" applyFont="1" applyFill="1" applyBorder="1" applyAlignment="1" applyProtection="1">
      <alignment vertical="center"/>
    </xf>
    <xf numFmtId="169" fontId="53" fillId="4" borderId="0" xfId="4" applyNumberFormat="1" applyFont="1" applyFill="1" applyBorder="1" applyAlignment="1" applyProtection="1">
      <alignment vertical="center"/>
    </xf>
    <xf numFmtId="169" fontId="139" fillId="0" borderId="313" xfId="4" applyNumberFormat="1" applyFont="1" applyFill="1" applyBorder="1" applyAlignment="1" applyProtection="1">
      <alignment vertical="center"/>
    </xf>
    <xf numFmtId="169" fontId="139" fillId="0" borderId="0" xfId="4" applyNumberFormat="1" applyFont="1" applyFill="1" applyBorder="1" applyAlignment="1" applyProtection="1">
      <alignment vertical="center"/>
    </xf>
    <xf numFmtId="164" fontId="139" fillId="0" borderId="313" xfId="4" applyFont="1" applyFill="1" applyBorder="1" applyProtection="1"/>
    <xf numFmtId="164" fontId="139" fillId="0" borderId="0" xfId="4" applyFont="1" applyFill="1" applyBorder="1" applyProtection="1"/>
    <xf numFmtId="169" fontId="139" fillId="0" borderId="313" xfId="4" applyNumberFormat="1" applyFont="1" applyFill="1" applyBorder="1" applyProtection="1"/>
    <xf numFmtId="169" fontId="139" fillId="0" borderId="0" xfId="4" applyNumberFormat="1" applyFont="1" applyFill="1" applyBorder="1" applyProtection="1"/>
    <xf numFmtId="164" fontId="3" fillId="0" borderId="313" xfId="0" applyFont="1" applyFill="1" applyBorder="1" applyProtection="1"/>
    <xf numFmtId="164" fontId="27" fillId="0" borderId="313" xfId="0" applyNumberFormat="1" applyFont="1" applyFill="1" applyBorder="1" applyAlignment="1" applyProtection="1">
      <alignment vertical="center"/>
    </xf>
    <xf numFmtId="165" fontId="15" fillId="0" borderId="313" xfId="0" applyNumberFormat="1" applyFont="1" applyFill="1" applyBorder="1" applyAlignment="1" applyProtection="1">
      <alignment horizontal="center" vertical="center"/>
    </xf>
    <xf numFmtId="165" fontId="89" fillId="0" borderId="313" xfId="0" applyNumberFormat="1" applyFont="1" applyFill="1" applyBorder="1" applyAlignment="1" applyProtection="1">
      <alignment horizontal="center" vertical="center"/>
    </xf>
    <xf numFmtId="165" fontId="19" fillId="0" borderId="313" xfId="0" applyNumberFormat="1" applyFont="1" applyFill="1" applyBorder="1" applyAlignment="1" applyProtection="1">
      <alignment horizontal="center" vertical="center"/>
    </xf>
    <xf numFmtId="164" fontId="6" fillId="0" borderId="313" xfId="0" applyFont="1" applyFill="1" applyBorder="1" applyAlignment="1" applyProtection="1">
      <alignment vertical="center"/>
    </xf>
    <xf numFmtId="38" fontId="140" fillId="0" borderId="313" xfId="0" applyNumberFormat="1" applyFont="1" applyFill="1" applyBorder="1" applyAlignment="1" applyProtection="1">
      <alignment vertical="top" wrapText="1"/>
    </xf>
    <xf numFmtId="9" fontId="130" fillId="0" borderId="313" xfId="0" applyNumberFormat="1" applyFont="1" applyFill="1" applyBorder="1" applyAlignment="1" applyProtection="1">
      <alignment vertical="center"/>
    </xf>
    <xf numFmtId="169" fontId="139" fillId="0" borderId="313" xfId="0" applyNumberFormat="1" applyFont="1" applyFill="1" applyBorder="1" applyProtection="1"/>
    <xf numFmtId="169" fontId="130" fillId="0" borderId="313" xfId="0" applyNumberFormat="1" applyFont="1" applyFill="1" applyBorder="1" applyAlignment="1" applyProtection="1">
      <alignment vertical="center"/>
    </xf>
    <xf numFmtId="169" fontId="140" fillId="0" borderId="313" xfId="0" applyNumberFormat="1" applyFont="1" applyFill="1" applyBorder="1" applyAlignment="1" applyProtection="1">
      <alignment vertical="center"/>
    </xf>
    <xf numFmtId="38" fontId="140" fillId="0" borderId="313" xfId="0" applyNumberFormat="1" applyFont="1" applyFill="1" applyBorder="1" applyAlignment="1" applyProtection="1">
      <alignment vertical="center" wrapText="1"/>
    </xf>
    <xf numFmtId="164" fontId="130" fillId="0" borderId="313" xfId="0" applyNumberFormat="1" applyFont="1" applyFill="1" applyBorder="1" applyAlignment="1" applyProtection="1">
      <alignment vertical="center"/>
    </xf>
    <xf numFmtId="10" fontId="6" fillId="0" borderId="785" xfId="0" applyNumberFormat="1" applyFont="1" applyFill="1" applyBorder="1" applyAlignment="1" applyProtection="1">
      <alignment horizontal="center" vertical="center"/>
    </xf>
    <xf numFmtId="10" fontId="6" fillId="3" borderId="803" xfId="0" applyNumberFormat="1" applyFont="1" applyFill="1" applyBorder="1" applyAlignment="1" applyProtection="1">
      <alignment horizontal="center" vertical="center"/>
    </xf>
    <xf numFmtId="168" fontId="6" fillId="0" borderId="785" xfId="0" applyNumberFormat="1" applyFont="1" applyFill="1" applyBorder="1" applyAlignment="1" applyProtection="1">
      <alignment horizontal="center" vertical="center"/>
    </xf>
    <xf numFmtId="164" fontId="27" fillId="3" borderId="805" xfId="0" applyNumberFormat="1" applyFont="1" applyFill="1" applyBorder="1" applyAlignment="1" applyProtection="1">
      <alignment vertical="center"/>
    </xf>
    <xf numFmtId="164" fontId="6" fillId="0" borderId="807" xfId="0" applyNumberFormat="1" applyFont="1" applyFill="1" applyBorder="1" applyAlignment="1" applyProtection="1">
      <alignment vertical="center"/>
    </xf>
    <xf numFmtId="10" fontId="15" fillId="3" borderId="784" xfId="0" applyNumberFormat="1" applyFont="1" applyFill="1" applyBorder="1" applyAlignment="1" applyProtection="1">
      <alignment horizontal="center" vertical="center"/>
    </xf>
    <xf numFmtId="10" fontId="6" fillId="28" borderId="784" xfId="0" applyNumberFormat="1" applyFont="1" applyFill="1" applyBorder="1" applyAlignment="1" applyProtection="1">
      <alignment horizontal="center" vertical="center"/>
    </xf>
    <xf numFmtId="10" fontId="6" fillId="0" borderId="784" xfId="0" applyNumberFormat="1" applyFont="1" applyFill="1" applyBorder="1" applyAlignment="1" applyProtection="1">
      <alignment horizontal="center" vertical="center"/>
    </xf>
    <xf numFmtId="164" fontId="139" fillId="0" borderId="771" xfId="0" applyFont="1" applyFill="1" applyBorder="1" applyProtection="1"/>
    <xf numFmtId="165" fontId="130" fillId="0" borderId="0" xfId="0" applyNumberFormat="1" applyFont="1" applyFill="1" applyBorder="1" applyAlignment="1" applyProtection="1">
      <alignment horizontal="center" vertical="center"/>
    </xf>
    <xf numFmtId="164" fontId="139" fillId="0" borderId="0" xfId="0" applyFont="1" applyFill="1" applyBorder="1" applyProtection="1"/>
    <xf numFmtId="38" fontId="139" fillId="0" borderId="0" xfId="0" applyNumberFormat="1" applyFont="1" applyFill="1" applyBorder="1" applyAlignment="1" applyProtection="1">
      <alignment vertical="center"/>
    </xf>
    <xf numFmtId="165" fontId="130" fillId="0" borderId="0" xfId="0" applyNumberFormat="1" applyFont="1" applyFill="1" applyBorder="1" applyAlignment="1" applyProtection="1">
      <alignment horizontal="right" vertical="center"/>
    </xf>
    <xf numFmtId="38" fontId="139" fillId="0" borderId="771" xfId="0" applyNumberFormat="1" applyFont="1" applyFill="1" applyBorder="1" applyAlignment="1" applyProtection="1">
      <alignment vertical="center"/>
    </xf>
    <xf numFmtId="38" fontId="139" fillId="0" borderId="0" xfId="0" applyNumberFormat="1" applyFont="1" applyFill="1" applyBorder="1" applyProtection="1"/>
    <xf numFmtId="38" fontId="123" fillId="0" borderId="0" xfId="0" applyNumberFormat="1" applyFont="1" applyFill="1" applyBorder="1" applyAlignment="1" applyProtection="1">
      <alignment vertical="center"/>
    </xf>
    <xf numFmtId="38" fontId="123" fillId="0" borderId="771" xfId="0" applyNumberFormat="1" applyFont="1" applyFill="1" applyBorder="1" applyAlignment="1" applyProtection="1">
      <alignment vertical="center"/>
    </xf>
    <xf numFmtId="165" fontId="141" fillId="0" borderId="0" xfId="0" applyNumberFormat="1" applyFont="1" applyFill="1" applyBorder="1" applyAlignment="1" applyProtection="1">
      <alignment horizontal="center" vertical="center"/>
    </xf>
    <xf numFmtId="38" fontId="141" fillId="0" borderId="771" xfId="0" applyNumberFormat="1" applyFont="1" applyFill="1" applyBorder="1" applyAlignment="1" applyProtection="1">
      <alignment vertical="center"/>
    </xf>
    <xf numFmtId="38" fontId="130" fillId="0" borderId="783" xfId="0" applyNumberFormat="1" applyFont="1" applyFill="1" applyBorder="1" applyAlignment="1" applyProtection="1">
      <alignment vertical="center"/>
    </xf>
    <xf numFmtId="164" fontId="130" fillId="0" borderId="783" xfId="0" applyNumberFormat="1" applyFont="1" applyFill="1" applyBorder="1" applyAlignment="1" applyProtection="1">
      <alignment vertical="center"/>
    </xf>
    <xf numFmtId="38" fontId="130" fillId="0" borderId="785" xfId="0" applyNumberFormat="1" applyFont="1" applyFill="1" applyBorder="1" applyAlignment="1" applyProtection="1">
      <alignment vertical="center"/>
    </xf>
    <xf numFmtId="38" fontId="40" fillId="5" borderId="808" xfId="0" applyNumberFormat="1" applyFont="1" applyFill="1" applyBorder="1" applyAlignment="1" applyProtection="1">
      <alignment horizontal="right" vertical="center"/>
    </xf>
    <xf numFmtId="10" fontId="15" fillId="3" borderId="808" xfId="0" applyNumberFormat="1" applyFont="1" applyFill="1" applyBorder="1" applyAlignment="1" applyProtection="1">
      <alignment horizontal="center" vertical="center"/>
    </xf>
    <xf numFmtId="38" fontId="40" fillId="3" borderId="808" xfId="0" applyNumberFormat="1" applyFont="1" applyFill="1" applyBorder="1" applyAlignment="1" applyProtection="1">
      <alignment horizontal="right" vertical="center"/>
    </xf>
    <xf numFmtId="10" fontId="15" fillId="5" borderId="808" xfId="0" applyNumberFormat="1" applyFont="1" applyFill="1" applyBorder="1" applyAlignment="1" applyProtection="1">
      <alignment horizontal="center" vertical="center"/>
    </xf>
    <xf numFmtId="38" fontId="40" fillId="3" borderId="810" xfId="0" applyNumberFormat="1" applyFont="1" applyFill="1" applyBorder="1" applyAlignment="1" applyProtection="1">
      <alignment horizontal="right" vertical="center"/>
    </xf>
    <xf numFmtId="38" fontId="79" fillId="5" borderId="0" xfId="0" applyNumberFormat="1" applyFont="1" applyFill="1" applyBorder="1" applyAlignment="1" applyProtection="1">
      <alignment vertical="center"/>
    </xf>
    <xf numFmtId="38" fontId="79" fillId="3" borderId="0" xfId="0" applyNumberFormat="1" applyFont="1" applyFill="1" applyBorder="1" applyAlignment="1" applyProtection="1">
      <alignment vertical="center"/>
    </xf>
    <xf numFmtId="38" fontId="21" fillId="3" borderId="771" xfId="0" applyNumberFormat="1" applyFont="1" applyFill="1" applyBorder="1" applyAlignment="1" applyProtection="1">
      <alignment horizontal="right" vertical="center"/>
    </xf>
    <xf numFmtId="38" fontId="12" fillId="3" borderId="0" xfId="0" applyNumberFormat="1" applyFont="1" applyFill="1" applyBorder="1" applyAlignment="1" applyProtection="1">
      <alignment vertical="center"/>
    </xf>
    <xf numFmtId="38" fontId="3" fillId="28" borderId="808" xfId="4" applyNumberFormat="1" applyFont="1" applyFill="1" applyBorder="1" applyProtection="1"/>
    <xf numFmtId="164" fontId="3" fillId="28" borderId="808" xfId="4" applyFont="1" applyFill="1" applyBorder="1" applyProtection="1"/>
    <xf numFmtId="38" fontId="3" fillId="28" borderId="810" xfId="4" applyNumberFormat="1" applyFont="1" applyFill="1" applyBorder="1" applyProtection="1"/>
    <xf numFmtId="164" fontId="8" fillId="28" borderId="0" xfId="4" applyFont="1" applyFill="1" applyBorder="1" applyProtection="1"/>
    <xf numFmtId="164" fontId="2" fillId="28" borderId="0" xfId="4" applyFont="1" applyFill="1" applyBorder="1" applyProtection="1"/>
    <xf numFmtId="164" fontId="8" fillId="28" borderId="771" xfId="4" applyFont="1" applyFill="1" applyBorder="1" applyProtection="1"/>
    <xf numFmtId="38" fontId="19" fillId="2" borderId="783" xfId="4" applyNumberFormat="1" applyFont="1" applyFill="1" applyBorder="1" applyAlignment="1" applyProtection="1">
      <alignment vertical="center"/>
    </xf>
    <xf numFmtId="164" fontId="29" fillId="3" borderId="783" xfId="4" applyNumberFormat="1" applyFont="1" applyFill="1" applyBorder="1" applyAlignment="1" applyProtection="1">
      <alignment horizontal="center" vertical="center"/>
    </xf>
    <xf numFmtId="38" fontId="3" fillId="3" borderId="783" xfId="4" applyNumberFormat="1" applyFont="1" applyFill="1" applyBorder="1" applyAlignment="1" applyProtection="1">
      <alignment vertical="center"/>
    </xf>
    <xf numFmtId="164" fontId="78" fillId="3" borderId="783" xfId="4" applyNumberFormat="1" applyFont="1" applyFill="1" applyBorder="1" applyAlignment="1" applyProtection="1">
      <alignment vertical="center"/>
    </xf>
    <xf numFmtId="38" fontId="1" fillId="3" borderId="785" xfId="4" applyNumberFormat="1" applyFont="1" applyFill="1" applyBorder="1" applyAlignment="1" applyProtection="1">
      <alignment vertical="center"/>
    </xf>
    <xf numFmtId="10" fontId="15" fillId="12" borderId="0" xfId="5" applyNumberFormat="1" applyFont="1" applyFill="1" applyBorder="1" applyAlignment="1" applyProtection="1">
      <alignment vertical="center"/>
    </xf>
    <xf numFmtId="164" fontId="3" fillId="3" borderId="0" xfId="4" applyFill="1" applyAlignment="1"/>
    <xf numFmtId="164" fontId="136" fillId="3" borderId="0" xfId="4" applyFont="1" applyFill="1" applyAlignment="1">
      <alignment horizontal="left" vertical="center"/>
    </xf>
    <xf numFmtId="164" fontId="6" fillId="3" borderId="0" xfId="4" applyFont="1" applyFill="1" applyAlignment="1">
      <alignment vertical="top" wrapText="1"/>
    </xf>
    <xf numFmtId="164" fontId="50" fillId="14" borderId="813" xfId="0" applyFont="1" applyFill="1" applyBorder="1" applyProtection="1"/>
    <xf numFmtId="164" fontId="90" fillId="14" borderId="815" xfId="0" applyFont="1" applyFill="1" applyBorder="1" applyAlignment="1" applyProtection="1">
      <alignment horizontal="left"/>
    </xf>
    <xf numFmtId="164" fontId="19" fillId="14" borderId="749" xfId="0" applyFont="1" applyFill="1" applyBorder="1" applyProtection="1"/>
    <xf numFmtId="164" fontId="19" fillId="14" borderId="791" xfId="0" applyFont="1" applyFill="1" applyBorder="1" applyAlignment="1" applyProtection="1">
      <alignment horizontal="center"/>
    </xf>
    <xf numFmtId="164" fontId="15" fillId="0" borderId="705" xfId="0" applyFont="1" applyFill="1" applyBorder="1" applyAlignment="1" applyProtection="1">
      <alignment horizontal="left" vertical="center" wrapText="1"/>
    </xf>
    <xf numFmtId="164" fontId="15" fillId="0" borderId="814" xfId="0" applyFont="1" applyFill="1" applyBorder="1" applyAlignment="1" applyProtection="1">
      <alignment horizontal="left" vertical="center" wrapText="1"/>
    </xf>
    <xf numFmtId="164" fontId="19" fillId="14" borderId="791" xfId="0" applyFont="1" applyFill="1" applyBorder="1" applyAlignment="1" applyProtection="1">
      <alignment horizontal="center" wrapText="1"/>
    </xf>
    <xf numFmtId="38" fontId="15" fillId="0" borderId="813" xfId="0" applyNumberFormat="1" applyFont="1" applyFill="1" applyBorder="1" applyAlignment="1" applyProtection="1">
      <alignment horizontal="right" vertical="center"/>
    </xf>
    <xf numFmtId="10" fontId="1" fillId="34" borderId="558" xfId="0" applyNumberFormat="1" applyFont="1" applyFill="1" applyBorder="1" applyAlignment="1" applyProtection="1">
      <alignment horizontal="center" vertical="center"/>
      <protection locked="0"/>
    </xf>
    <xf numFmtId="164" fontId="104" fillId="0" borderId="0" xfId="3" applyNumberFormat="1" applyFont="1" applyFill="1" applyBorder="1" applyAlignment="1" applyProtection="1">
      <alignment horizontal="left" vertical="center"/>
    </xf>
    <xf numFmtId="164" fontId="96" fillId="28" borderId="792" xfId="3" applyNumberFormat="1" applyFont="1" applyFill="1" applyBorder="1" applyAlignment="1" applyProtection="1">
      <alignment horizontal="center" vertical="center"/>
    </xf>
    <xf numFmtId="164" fontId="6" fillId="34" borderId="707" xfId="0" applyFont="1" applyFill="1" applyBorder="1" applyAlignment="1" applyProtection="1">
      <alignment horizontal="left" vertical="top" wrapText="1"/>
      <protection locked="0"/>
    </xf>
    <xf numFmtId="169" fontId="1" fillId="3" borderId="20" xfId="4" applyNumberFormat="1" applyFont="1" applyFill="1" applyBorder="1" applyAlignment="1" applyProtection="1">
      <alignment vertical="center"/>
    </xf>
    <xf numFmtId="164" fontId="1" fillId="0" borderId="516"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wrapText="1"/>
    </xf>
    <xf numFmtId="164" fontId="1" fillId="0" borderId="414" xfId="0" applyNumberFormat="1" applyFont="1" applyFill="1" applyBorder="1" applyAlignment="1" applyProtection="1">
      <alignment horizontal="center" vertical="center" wrapText="1"/>
    </xf>
    <xf numFmtId="164" fontId="1" fillId="0" borderId="68" xfId="0" applyNumberFormat="1" applyFont="1" applyFill="1" applyBorder="1" applyAlignment="1" applyProtection="1">
      <alignment horizontal="center" vertical="center" wrapText="1"/>
    </xf>
    <xf numFmtId="164" fontId="1" fillId="0" borderId="54" xfId="0" applyNumberFormat="1" applyFont="1" applyFill="1" applyBorder="1" applyAlignment="1" applyProtection="1">
      <alignment horizontal="center" vertical="center" wrapText="1"/>
    </xf>
    <xf numFmtId="164" fontId="1" fillId="0" borderId="69" xfId="0" applyNumberFormat="1" applyFont="1" applyFill="1" applyBorder="1" applyAlignment="1" applyProtection="1">
      <alignment horizontal="center" vertical="center" wrapText="1"/>
    </xf>
    <xf numFmtId="164" fontId="1" fillId="0" borderId="106" xfId="0" applyNumberFormat="1" applyFont="1" applyFill="1" applyBorder="1" applyAlignment="1" applyProtection="1">
      <alignment horizontal="center" vertical="center" wrapText="1"/>
    </xf>
    <xf numFmtId="164" fontId="1" fillId="0" borderId="74" xfId="0" applyNumberFormat="1" applyFont="1" applyFill="1" applyBorder="1" applyAlignment="1" applyProtection="1">
      <alignment horizontal="center" vertical="center" wrapText="1"/>
    </xf>
    <xf numFmtId="164" fontId="1" fillId="0" borderId="118" xfId="0" applyNumberFormat="1" applyFont="1" applyFill="1" applyBorder="1" applyAlignment="1" applyProtection="1">
      <alignment horizontal="center" vertical="center" wrapText="1"/>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1" fillId="0" borderId="152"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 fillId="0" borderId="153" xfId="0"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wrapText="1"/>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38" fontId="30" fillId="3" borderId="6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19" fillId="14" borderId="791" xfId="2" applyNumberFormat="1" applyFont="1" applyFill="1" applyBorder="1" applyAlignment="1" applyProtection="1">
      <alignment horizontal="center" vertical="center" wrapText="1"/>
    </xf>
    <xf numFmtId="169" fontId="6" fillId="0" borderId="74" xfId="0" applyNumberFormat="1" applyFont="1" applyFill="1" applyBorder="1" applyProtection="1"/>
    <xf numFmtId="10" fontId="6" fillId="4" borderId="820" xfId="0" applyNumberFormat="1" applyFont="1" applyFill="1" applyBorder="1" applyAlignment="1" applyProtection="1">
      <alignment vertical="center"/>
    </xf>
    <xf numFmtId="38" fontId="2" fillId="4" borderId="825" xfId="0" applyNumberFormat="1" applyFont="1" applyFill="1" applyBorder="1" applyAlignment="1" applyProtection="1">
      <alignment vertical="center"/>
    </xf>
    <xf numFmtId="173" fontId="3" fillId="3" borderId="782" xfId="0" applyNumberFormat="1" applyFont="1" applyFill="1" applyBorder="1" applyProtection="1"/>
    <xf numFmtId="38" fontId="3" fillId="3" borderId="826" xfId="0" applyNumberFormat="1" applyFont="1" applyFill="1" applyBorder="1" applyProtection="1"/>
    <xf numFmtId="10" fontId="15" fillId="5" borderId="821" xfId="0" applyNumberFormat="1" applyFont="1" applyFill="1" applyBorder="1" applyAlignment="1" applyProtection="1">
      <alignment horizontal="center" vertical="center"/>
    </xf>
    <xf numFmtId="164" fontId="130" fillId="0" borderId="770" xfId="0" applyFont="1" applyFill="1" applyBorder="1" applyAlignment="1" applyProtection="1">
      <alignment vertical="center"/>
    </xf>
    <xf numFmtId="38" fontId="8" fillId="41" borderId="0" xfId="0" applyNumberFormat="1" applyFont="1" applyFill="1" applyBorder="1" applyAlignment="1" applyProtection="1">
      <alignment vertical="center" wrapText="1"/>
    </xf>
    <xf numFmtId="38" fontId="8" fillId="41" borderId="770" xfId="0" applyNumberFormat="1" applyFont="1" applyFill="1" applyBorder="1" applyAlignment="1" applyProtection="1">
      <alignment vertical="center" wrapText="1"/>
    </xf>
    <xf numFmtId="38" fontId="8" fillId="3" borderId="828" xfId="0" applyNumberFormat="1" applyFont="1" applyFill="1" applyBorder="1" applyAlignment="1" applyProtection="1">
      <alignment horizontal="center" vertical="center" wrapText="1"/>
    </xf>
    <xf numFmtId="38" fontId="18" fillId="3" borderId="790" xfId="0" applyNumberFormat="1" applyFont="1" applyFill="1" applyBorder="1" applyAlignment="1" applyProtection="1">
      <alignment vertical="center"/>
    </xf>
    <xf numFmtId="38" fontId="58" fillId="3" borderId="827" xfId="1" applyNumberFormat="1" applyFont="1" applyFill="1" applyBorder="1" applyAlignment="1" applyProtection="1">
      <alignment vertical="center"/>
    </xf>
    <xf numFmtId="38" fontId="8" fillId="5" borderId="829" xfId="4" applyNumberFormat="1" applyFont="1" applyFill="1" applyBorder="1" applyAlignment="1" applyProtection="1">
      <alignment horizontal="center" vertical="center" wrapText="1"/>
    </xf>
    <xf numFmtId="9" fontId="58" fillId="4" borderId="830" xfId="4" applyNumberFormat="1" applyFont="1" applyFill="1" applyBorder="1" applyAlignment="1" applyProtection="1">
      <alignment horizontal="center" vertical="center"/>
    </xf>
    <xf numFmtId="38" fontId="2" fillId="4" borderId="820" xfId="0" applyNumberFormat="1" applyFont="1" applyFill="1" applyBorder="1" applyAlignment="1" applyProtection="1">
      <alignment horizontal="right" vertical="center"/>
    </xf>
    <xf numFmtId="10" fontId="6" fillId="3" borderId="820" xfId="0" applyNumberFormat="1" applyFont="1" applyFill="1" applyBorder="1" applyAlignment="1" applyProtection="1">
      <alignment vertical="center"/>
    </xf>
    <xf numFmtId="38" fontId="3" fillId="3" borderId="820" xfId="0" applyNumberFormat="1" applyFont="1" applyFill="1" applyBorder="1" applyAlignment="1" applyProtection="1">
      <alignment vertical="center"/>
    </xf>
    <xf numFmtId="38" fontId="3" fillId="3" borderId="831" xfId="0" applyNumberFormat="1" applyFont="1" applyFill="1" applyBorder="1" applyAlignment="1" applyProtection="1">
      <alignment vertical="center"/>
    </xf>
    <xf numFmtId="38" fontId="3" fillId="3" borderId="782" xfId="0" applyNumberFormat="1" applyFont="1" applyFill="1" applyBorder="1" applyProtection="1"/>
    <xf numFmtId="38" fontId="3" fillId="3" borderId="832" xfId="0" applyNumberFormat="1" applyFont="1" applyFill="1" applyBorder="1" applyProtection="1"/>
    <xf numFmtId="38" fontId="6" fillId="13" borderId="833" xfId="0" applyNumberFormat="1" applyFont="1" applyFill="1" applyBorder="1" applyAlignment="1" applyProtection="1">
      <alignment horizontal="right" vertical="center"/>
      <protection locked="0"/>
    </xf>
    <xf numFmtId="10" fontId="6" fillId="3" borderId="834" xfId="0" applyNumberFormat="1" applyFont="1" applyFill="1" applyBorder="1" applyAlignment="1" applyProtection="1">
      <alignment horizontal="center" vertical="center"/>
    </xf>
    <xf numFmtId="10" fontId="6" fillId="13" borderId="835" xfId="0" applyNumberFormat="1" applyFont="1" applyFill="1" applyBorder="1" applyAlignment="1" applyProtection="1">
      <alignment horizontal="center" vertical="center"/>
    </xf>
    <xf numFmtId="10" fontId="15" fillId="36" borderId="836" xfId="0" applyNumberFormat="1" applyFont="1" applyFill="1" applyBorder="1" applyAlignment="1" applyProtection="1">
      <alignment horizontal="center" vertical="center"/>
    </xf>
    <xf numFmtId="10" fontId="6" fillId="13" borderId="837" xfId="0" applyNumberFormat="1" applyFont="1" applyFill="1" applyBorder="1" applyAlignment="1" applyProtection="1">
      <alignment horizontal="center" vertical="center"/>
      <protection locked="0"/>
    </xf>
    <xf numFmtId="10" fontId="15" fillId="6" borderId="814"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vertical="center"/>
    </xf>
    <xf numFmtId="10" fontId="3" fillId="3" borderId="564" xfId="0" applyNumberFormat="1" applyFont="1" applyFill="1" applyBorder="1" applyAlignment="1" applyProtection="1">
      <alignment vertical="center"/>
    </xf>
    <xf numFmtId="38" fontId="3" fillId="4" borderId="0" xfId="0" applyNumberFormat="1" applyFont="1" applyFill="1" applyBorder="1" applyAlignment="1" applyProtection="1">
      <alignment vertical="center"/>
    </xf>
    <xf numFmtId="10" fontId="3" fillId="4" borderId="0" xfId="0" applyNumberFormat="1" applyFont="1" applyFill="1" applyBorder="1" applyAlignment="1" applyProtection="1">
      <alignment vertical="center"/>
    </xf>
    <xf numFmtId="10" fontId="6" fillId="4" borderId="0" xfId="0" applyNumberFormat="1" applyFont="1" applyFill="1" applyBorder="1" applyAlignment="1" applyProtection="1">
      <alignment vertical="center"/>
    </xf>
    <xf numFmtId="38" fontId="2" fillId="4" borderId="0" xfId="0" applyNumberFormat="1" applyFont="1" applyFill="1" applyBorder="1" applyAlignment="1" applyProtection="1">
      <alignment horizontal="right" vertical="center"/>
    </xf>
    <xf numFmtId="10" fontId="6" fillId="3" borderId="0" xfId="0" applyNumberFormat="1" applyFont="1" applyFill="1" applyBorder="1" applyAlignment="1" applyProtection="1">
      <alignment vertical="center"/>
    </xf>
    <xf numFmtId="164" fontId="41" fillId="12" borderId="439" xfId="0" applyNumberFormat="1" applyFont="1" applyFill="1" applyBorder="1" applyAlignment="1" applyProtection="1">
      <alignment vertical="center"/>
    </xf>
    <xf numFmtId="10" fontId="15" fillId="6" borderId="833"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vertical="center"/>
    </xf>
    <xf numFmtId="38" fontId="3" fillId="3" borderId="841" xfId="0" applyNumberFormat="1" applyFont="1" applyFill="1" applyBorder="1" applyAlignment="1" applyProtection="1">
      <alignment vertical="center"/>
    </xf>
    <xf numFmtId="164" fontId="3" fillId="3" borderId="804" xfId="0" applyFont="1" applyFill="1" applyBorder="1" applyProtection="1"/>
    <xf numFmtId="164" fontId="3" fillId="3" borderId="842" xfId="0" applyFont="1" applyFill="1" applyBorder="1" applyProtection="1"/>
    <xf numFmtId="38" fontId="3" fillId="28" borderId="821" xfId="4" applyNumberFormat="1" applyFont="1" applyFill="1" applyBorder="1" applyProtection="1"/>
    <xf numFmtId="38" fontId="8" fillId="3" borderId="770" xfId="4" applyNumberFormat="1" applyFont="1" applyFill="1" applyBorder="1" applyAlignment="1" applyProtection="1">
      <alignment horizontal="center" vertical="center"/>
    </xf>
    <xf numFmtId="164" fontId="41" fillId="12" borderId="770" xfId="0" applyNumberFormat="1" applyFont="1" applyFill="1" applyBorder="1" applyAlignment="1" applyProtection="1">
      <alignment vertical="center"/>
    </xf>
    <xf numFmtId="38" fontId="140" fillId="0" borderId="841" xfId="0" applyNumberFormat="1" applyFont="1" applyFill="1" applyBorder="1" applyAlignment="1" applyProtection="1">
      <alignment vertical="top" wrapText="1"/>
    </xf>
    <xf numFmtId="38" fontId="140" fillId="0" borderId="841" xfId="0" applyNumberFormat="1" applyFont="1" applyFill="1" applyBorder="1" applyAlignment="1" applyProtection="1">
      <alignment vertical="center"/>
    </xf>
    <xf numFmtId="38" fontId="139" fillId="5" borderId="841" xfId="0" applyNumberFormat="1" applyFont="1" applyFill="1" applyBorder="1" applyAlignment="1" applyProtection="1">
      <alignment vertical="center"/>
    </xf>
    <xf numFmtId="38" fontId="12" fillId="5" borderId="841" xfId="0" applyNumberFormat="1" applyFont="1" applyFill="1" applyBorder="1" applyAlignment="1" applyProtection="1">
      <alignment vertical="center"/>
    </xf>
    <xf numFmtId="38" fontId="3" fillId="0" borderId="841" xfId="0" applyNumberFormat="1" applyFont="1" applyBorder="1" applyProtection="1"/>
    <xf numFmtId="38" fontId="6" fillId="0" borderId="806" xfId="4" applyNumberFormat="1" applyFont="1" applyBorder="1" applyAlignment="1" applyProtection="1">
      <alignment vertical="center"/>
    </xf>
    <xf numFmtId="38" fontId="28" fillId="38" borderId="828" xfId="4" applyNumberFormat="1" applyFont="1" applyFill="1" applyBorder="1" applyAlignment="1" applyProtection="1">
      <alignment horizontal="center" vertical="center" wrapText="1"/>
    </xf>
    <xf numFmtId="38" fontId="34" fillId="39" borderId="451" xfId="4" applyNumberFormat="1" applyFont="1" applyFill="1" applyBorder="1" applyAlignment="1" applyProtection="1">
      <alignment horizontal="center" vertical="center"/>
    </xf>
    <xf numFmtId="38" fontId="8" fillId="3" borderId="778" xfId="4" applyNumberFormat="1" applyFont="1" applyFill="1" applyBorder="1" applyAlignment="1" applyProtection="1">
      <alignment horizontal="center" vertical="center"/>
    </xf>
    <xf numFmtId="38" fontId="40" fillId="5" borderId="806" xfId="0" applyNumberFormat="1" applyFont="1" applyFill="1" applyBorder="1" applyAlignment="1" applyProtection="1">
      <alignment horizontal="right" vertical="center"/>
    </xf>
    <xf numFmtId="38" fontId="13" fillId="5" borderId="841" xfId="0" applyNumberFormat="1" applyFont="1" applyFill="1" applyBorder="1" applyAlignment="1" applyProtection="1">
      <alignment horizontal="right" vertical="center"/>
    </xf>
    <xf numFmtId="38" fontId="8" fillId="41" borderId="439" xfId="0" applyNumberFormat="1" applyFont="1" applyFill="1" applyBorder="1" applyAlignment="1" applyProtection="1">
      <alignment vertical="center" wrapText="1"/>
    </xf>
    <xf numFmtId="38" fontId="8" fillId="41" borderId="806" xfId="0" applyNumberFormat="1" applyFont="1" applyFill="1" applyBorder="1" applyAlignment="1" applyProtection="1">
      <alignment vertical="center" wrapText="1"/>
    </xf>
    <xf numFmtId="38" fontId="8" fillId="41" borderId="841" xfId="0" applyNumberFormat="1" applyFont="1" applyFill="1" applyBorder="1" applyAlignment="1" applyProtection="1">
      <alignment vertical="center" wrapText="1"/>
    </xf>
    <xf numFmtId="38" fontId="8" fillId="41" borderId="778" xfId="0" applyNumberFormat="1" applyFont="1" applyFill="1" applyBorder="1" applyAlignment="1" applyProtection="1">
      <alignment vertical="center" wrapText="1"/>
    </xf>
    <xf numFmtId="38" fontId="2" fillId="4" borderId="831" xfId="0" applyNumberFormat="1" applyFont="1" applyFill="1" applyBorder="1" applyAlignment="1" applyProtection="1">
      <alignment vertical="center"/>
    </xf>
    <xf numFmtId="164" fontId="3" fillId="0" borderId="664" xfId="0" applyFont="1" applyBorder="1" applyProtection="1"/>
    <xf numFmtId="38" fontId="19" fillId="7" borderId="843" xfId="0" applyNumberFormat="1" applyFont="1" applyFill="1" applyBorder="1" applyAlignment="1" applyProtection="1">
      <alignment horizontal="right" vertical="center"/>
    </xf>
    <xf numFmtId="38" fontId="6" fillId="3" borderId="831" xfId="0" applyNumberFormat="1" applyFont="1" applyFill="1" applyBorder="1" applyAlignment="1" applyProtection="1">
      <alignment horizontal="right" vertical="center"/>
    </xf>
    <xf numFmtId="38" fontId="6" fillId="4" borderId="841" xfId="0" applyNumberFormat="1" applyFont="1" applyFill="1" applyBorder="1" applyAlignment="1" applyProtection="1">
      <alignment horizontal="right" vertical="center"/>
    </xf>
    <xf numFmtId="38" fontId="2" fillId="4" borderId="841" xfId="0" applyNumberFormat="1" applyFont="1" applyFill="1" applyBorder="1" applyAlignment="1" applyProtection="1">
      <alignment vertical="center"/>
    </xf>
    <xf numFmtId="164" fontId="3" fillId="0" borderId="841" xfId="0" applyFont="1" applyBorder="1" applyProtection="1"/>
    <xf numFmtId="38" fontId="19" fillId="7" borderId="844" xfId="0" applyNumberFormat="1" applyFont="1" applyFill="1" applyBorder="1" applyAlignment="1" applyProtection="1">
      <alignment vertical="center"/>
    </xf>
    <xf numFmtId="38" fontId="6" fillId="4" borderId="831" xfId="0" applyNumberFormat="1" applyFont="1" applyFill="1" applyBorder="1" applyAlignment="1" applyProtection="1">
      <alignment vertical="center"/>
    </xf>
    <xf numFmtId="38" fontId="6" fillId="4" borderId="451" xfId="0" applyNumberFormat="1" applyFont="1" applyFill="1" applyBorder="1" applyAlignment="1" applyProtection="1">
      <alignment vertical="center"/>
    </xf>
    <xf numFmtId="38" fontId="19" fillId="7" borderId="845" xfId="0" applyNumberFormat="1" applyFont="1" applyFill="1" applyBorder="1" applyAlignment="1" applyProtection="1">
      <alignment vertical="center"/>
    </xf>
    <xf numFmtId="38" fontId="6" fillId="5" borderId="841" xfId="0" applyNumberFormat="1" applyFont="1" applyFill="1" applyBorder="1" applyAlignment="1" applyProtection="1">
      <alignment vertical="center"/>
    </xf>
    <xf numFmtId="10" fontId="3" fillId="3" borderId="846" xfId="0" applyNumberFormat="1" applyFont="1" applyFill="1" applyBorder="1" applyAlignment="1" applyProtection="1">
      <alignment vertical="center"/>
    </xf>
    <xf numFmtId="164" fontId="6" fillId="0" borderId="820" xfId="0" applyNumberFormat="1" applyFont="1" applyBorder="1" applyAlignment="1" applyProtection="1">
      <alignment vertical="center"/>
    </xf>
    <xf numFmtId="38" fontId="3" fillId="4" borderId="820" xfId="0" applyNumberFormat="1" applyFont="1" applyFill="1" applyBorder="1" applyAlignment="1" applyProtection="1">
      <alignment vertical="center"/>
    </xf>
    <xf numFmtId="10" fontId="3" fillId="4" borderId="820" xfId="0" applyNumberFormat="1" applyFont="1" applyFill="1" applyBorder="1" applyAlignment="1" applyProtection="1">
      <alignment vertical="center"/>
    </xf>
    <xf numFmtId="173" fontId="3" fillId="3" borderId="847" xfId="0" applyNumberFormat="1" applyFont="1" applyFill="1" applyBorder="1" applyProtection="1"/>
    <xf numFmtId="173" fontId="140" fillId="0" borderId="0" xfId="4"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38" fontId="30" fillId="3" borderId="60" xfId="0" applyNumberFormat="1"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8" fillId="3"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8"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4" fontId="8" fillId="35" borderId="780" xfId="0"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64" fontId="62" fillId="18" borderId="736" xfId="0" quotePrefix="1" applyNumberFormat="1" applyFont="1" applyFill="1" applyBorder="1" applyAlignment="1" applyProtection="1">
      <alignment horizontal="center" vertical="center"/>
    </xf>
    <xf numFmtId="164" fontId="62" fillId="18" borderId="796" xfId="0" quotePrefix="1" applyNumberFormat="1" applyFont="1" applyFill="1" applyBorder="1" applyAlignment="1" applyProtection="1">
      <alignment horizontal="center" vertical="center"/>
    </xf>
    <xf numFmtId="164" fontId="62" fillId="18" borderId="787"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3" fontId="6" fillId="18" borderId="533" xfId="5" applyNumberFormat="1" applyFont="1" applyFill="1" applyBorder="1" applyAlignment="1" applyProtection="1">
      <alignment horizontal="center" vertical="center"/>
    </xf>
    <xf numFmtId="165" fontId="19" fillId="7" borderId="832" xfId="0" applyNumberFormat="1" applyFont="1" applyFill="1" applyBorder="1" applyAlignment="1" applyProtection="1">
      <alignment horizontal="center" vertical="center"/>
    </xf>
    <xf numFmtId="38" fontId="6" fillId="18" borderId="915" xfId="5" applyNumberFormat="1" applyFont="1" applyFill="1" applyBorder="1" applyAlignment="1" applyProtection="1">
      <alignment horizontal="center" vertical="center"/>
    </xf>
    <xf numFmtId="164" fontId="3" fillId="0" borderId="916" xfId="0" applyFont="1" applyBorder="1" applyAlignment="1" applyProtection="1">
      <alignment horizontal="center"/>
    </xf>
    <xf numFmtId="164" fontId="3" fillId="0" borderId="841" xfId="0" applyFont="1" applyBorder="1" applyAlignment="1" applyProtection="1">
      <alignment horizontal="center"/>
    </xf>
    <xf numFmtId="164" fontId="19" fillId="8" borderId="783" xfId="0" applyNumberFormat="1" applyFont="1" applyFill="1" applyBorder="1" applyAlignment="1" applyProtection="1">
      <alignment horizontal="left" vertical="center"/>
    </xf>
    <xf numFmtId="169" fontId="19" fillId="8" borderId="783" xfId="0" applyNumberFormat="1" applyFont="1" applyFill="1" applyBorder="1" applyAlignment="1" applyProtection="1">
      <alignment horizontal="right" vertical="center"/>
    </xf>
    <xf numFmtId="164" fontId="8" fillId="0" borderId="913" xfId="0" applyNumberFormat="1" applyFont="1" applyFill="1" applyBorder="1" applyAlignment="1" applyProtection="1">
      <alignment horizontal="left" vertical="center"/>
    </xf>
    <xf numFmtId="164" fontId="8" fillId="0" borderId="815" xfId="0" applyNumberFormat="1" applyFont="1" applyFill="1" applyBorder="1" applyAlignment="1" applyProtection="1">
      <alignment horizontal="left" vertical="center"/>
    </xf>
    <xf numFmtId="164" fontId="8" fillId="0" borderId="917" xfId="0" applyNumberFormat="1" applyFont="1" applyFill="1" applyBorder="1" applyAlignment="1" applyProtection="1">
      <alignment horizontal="left" vertical="center"/>
    </xf>
    <xf numFmtId="10" fontId="9" fillId="13" borderId="918" xfId="0" applyNumberFormat="1" applyFont="1" applyFill="1" applyBorder="1" applyAlignment="1" applyProtection="1">
      <alignment horizontal="right" vertical="center"/>
    </xf>
    <xf numFmtId="169" fontId="9" fillId="0" borderId="919" xfId="0" applyNumberFormat="1" applyFont="1" applyFill="1" applyBorder="1" applyAlignment="1" applyProtection="1">
      <alignment horizontal="right" vertical="center"/>
    </xf>
    <xf numFmtId="38" fontId="6" fillId="3" borderId="920" xfId="0" applyNumberFormat="1" applyFont="1" applyFill="1" applyBorder="1" applyAlignment="1" applyProtection="1">
      <alignment horizontal="right" vertical="center"/>
    </xf>
    <xf numFmtId="165" fontId="15" fillId="3" borderId="579" xfId="0" applyNumberFormat="1" applyFont="1" applyFill="1" applyBorder="1" applyAlignment="1" applyProtection="1">
      <alignment horizontal="center" vertical="center"/>
    </xf>
    <xf numFmtId="38" fontId="15" fillId="3" borderId="0" xfId="0" applyNumberFormat="1" applyFont="1" applyFill="1" applyBorder="1" applyAlignment="1" applyProtection="1">
      <alignment horizontal="right" vertical="center"/>
    </xf>
    <xf numFmtId="165" fontId="15" fillId="3" borderId="52" xfId="0" applyNumberFormat="1" applyFont="1" applyFill="1" applyBorder="1" applyAlignment="1" applyProtection="1">
      <alignment horizontal="right" vertical="center"/>
    </xf>
    <xf numFmtId="38" fontId="15" fillId="3" borderId="791" xfId="0" applyNumberFormat="1" applyFont="1" applyFill="1" applyBorder="1" applyAlignment="1" applyProtection="1">
      <alignment horizontal="right" vertical="center"/>
    </xf>
    <xf numFmtId="165" fontId="15" fillId="12" borderId="52" xfId="0" applyNumberFormat="1" applyFont="1" applyFill="1" applyBorder="1" applyAlignment="1" applyProtection="1">
      <alignment horizontal="right" vertical="center"/>
    </xf>
    <xf numFmtId="38" fontId="15" fillId="3" borderId="921" xfId="0" applyNumberFormat="1" applyFont="1" applyFill="1" applyBorder="1" applyAlignment="1" applyProtection="1">
      <alignment horizontal="right" vertical="center"/>
    </xf>
    <xf numFmtId="165" fontId="15" fillId="12" borderId="564" xfId="0" applyNumberFormat="1" applyFont="1" applyFill="1" applyBorder="1" applyAlignment="1" applyProtection="1">
      <alignment horizontal="right" vertical="center"/>
    </xf>
    <xf numFmtId="38" fontId="15" fillId="3" borderId="922" xfId="0" applyNumberFormat="1" applyFont="1" applyFill="1" applyBorder="1" applyAlignment="1" applyProtection="1">
      <alignment horizontal="right" vertical="center"/>
    </xf>
    <xf numFmtId="38" fontId="19" fillId="7" borderId="923" xfId="0" applyNumberFormat="1" applyFont="1" applyFill="1" applyBorder="1" applyAlignment="1" applyProtection="1">
      <alignment horizontal="center" vertical="center"/>
    </xf>
    <xf numFmtId="38" fontId="19" fillId="7" borderId="924" xfId="0" applyNumberFormat="1" applyFont="1" applyFill="1" applyBorder="1" applyAlignment="1" applyProtection="1">
      <alignment horizontal="center" vertical="center"/>
    </xf>
    <xf numFmtId="165" fontId="19" fillId="8" borderId="726" xfId="0" applyNumberFormat="1" applyFont="1" applyFill="1" applyBorder="1" applyAlignment="1" applyProtection="1">
      <alignment horizontal="center" vertical="center"/>
    </xf>
    <xf numFmtId="38" fontId="19" fillId="7" borderId="783" xfId="0" applyNumberFormat="1" applyFont="1" applyFill="1" applyBorder="1" applyAlignment="1" applyProtection="1">
      <alignment horizontal="center" vertical="center"/>
    </xf>
    <xf numFmtId="38" fontId="19" fillId="7" borderId="925" xfId="0" applyNumberFormat="1" applyFont="1" applyFill="1" applyBorder="1" applyAlignment="1" applyProtection="1">
      <alignment horizontal="center" vertical="center"/>
    </xf>
    <xf numFmtId="38" fontId="19" fillId="7" borderId="895" xfId="0" applyNumberFormat="1" applyFont="1" applyFill="1" applyBorder="1" applyAlignment="1" applyProtection="1">
      <alignment horizontal="center" vertical="center"/>
    </xf>
    <xf numFmtId="165" fontId="19" fillId="7" borderId="19" xfId="0" applyNumberFormat="1" applyFont="1" applyFill="1" applyBorder="1" applyAlignment="1" applyProtection="1">
      <alignment horizontal="center" vertical="center"/>
    </xf>
    <xf numFmtId="164" fontId="19" fillId="8" borderId="25" xfId="0" applyNumberFormat="1" applyFont="1" applyFill="1" applyBorder="1" applyAlignment="1" applyProtection="1">
      <alignment horizontal="left" vertical="center"/>
    </xf>
    <xf numFmtId="165" fontId="19" fillId="7" borderId="926" xfId="0" applyNumberFormat="1" applyFont="1" applyFill="1" applyBorder="1" applyAlignment="1" applyProtection="1">
      <alignment horizontal="center" vertical="center"/>
    </xf>
    <xf numFmtId="165" fontId="19" fillId="7" borderId="927"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xf>
    <xf numFmtId="164" fontId="6" fillId="3" borderId="929" xfId="0" applyNumberFormat="1" applyFont="1" applyFill="1" applyBorder="1" applyAlignment="1" applyProtection="1">
      <alignment vertical="center"/>
    </xf>
    <xf numFmtId="38" fontId="6" fillId="3" borderId="929" xfId="0" applyNumberFormat="1" applyFont="1" applyFill="1" applyBorder="1" applyAlignment="1" applyProtection="1">
      <alignment vertical="center"/>
    </xf>
    <xf numFmtId="164" fontId="78" fillId="3" borderId="929" xfId="0" applyNumberFormat="1" applyFont="1" applyFill="1" applyBorder="1" applyAlignment="1" applyProtection="1">
      <alignment vertical="center"/>
    </xf>
    <xf numFmtId="38" fontId="78" fillId="3" borderId="929" xfId="0" applyNumberFormat="1" applyFont="1" applyFill="1" applyBorder="1" applyAlignment="1" applyProtection="1">
      <alignment vertical="center"/>
    </xf>
    <xf numFmtId="164" fontId="15" fillId="3" borderId="929" xfId="0" applyNumberFormat="1" applyFont="1" applyFill="1" applyBorder="1" applyAlignment="1" applyProtection="1">
      <alignment vertical="center"/>
    </xf>
    <xf numFmtId="173" fontId="6" fillId="18" borderId="930" xfId="5" applyNumberFormat="1" applyFont="1" applyFill="1" applyBorder="1" applyAlignment="1" applyProtection="1">
      <alignment horizontal="center" vertical="center"/>
    </xf>
    <xf numFmtId="38" fontId="6" fillId="18" borderId="931" xfId="5" applyNumberFormat="1" applyFont="1" applyFill="1" applyBorder="1" applyAlignment="1" applyProtection="1">
      <alignment horizontal="center" vertical="center"/>
    </xf>
    <xf numFmtId="173" fontId="6" fillId="18" borderId="932" xfId="5" applyNumberFormat="1" applyFont="1" applyFill="1" applyBorder="1" applyAlignment="1" applyProtection="1">
      <alignment horizontal="center" vertical="center"/>
    </xf>
    <xf numFmtId="38" fontId="6" fillId="18" borderId="933" xfId="5" applyNumberFormat="1" applyFont="1" applyFill="1" applyBorder="1" applyAlignment="1" applyProtection="1">
      <alignment horizontal="center" vertical="center"/>
    </xf>
    <xf numFmtId="10" fontId="4" fillId="28" borderId="841"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center" vertical="center" wrapText="1"/>
    </xf>
    <xf numFmtId="164" fontId="1" fillId="8" borderId="941" xfId="0" applyNumberFormat="1" applyFont="1" applyFill="1" applyBorder="1" applyAlignment="1" applyProtection="1">
      <alignment horizontal="centerContinuous"/>
    </xf>
    <xf numFmtId="164" fontId="1" fillId="8" borderId="664" xfId="0" quotePrefix="1" applyNumberFormat="1" applyFont="1" applyFill="1" applyBorder="1" applyAlignment="1" applyProtection="1">
      <alignment horizontal="center"/>
    </xf>
    <xf numFmtId="164" fontId="1" fillId="8" borderId="518" xfId="0" quotePrefix="1" applyNumberFormat="1" applyFont="1" applyFill="1" applyBorder="1" applyAlignment="1" applyProtection="1">
      <alignment horizontal="centerContinuous"/>
    </xf>
    <xf numFmtId="164" fontId="1" fillId="8" borderId="816" xfId="0" quotePrefix="1" applyNumberFormat="1" applyFont="1" applyFill="1" applyBorder="1" applyAlignment="1" applyProtection="1">
      <alignment horizontal="center"/>
    </xf>
    <xf numFmtId="164" fontId="1" fillId="7" borderId="942" xfId="0" quotePrefix="1" applyNumberFormat="1" applyFont="1" applyFill="1" applyBorder="1" applyAlignment="1" applyProtection="1">
      <alignment horizontal="center"/>
    </xf>
    <xf numFmtId="164" fontId="1" fillId="7" borderId="516" xfId="0" applyNumberFormat="1" applyFont="1" applyFill="1" applyBorder="1" applyAlignment="1" applyProtection="1">
      <alignment horizontal="centerContinuous"/>
    </xf>
    <xf numFmtId="164" fontId="1" fillId="7" borderId="943" xfId="0" quotePrefix="1" applyNumberFormat="1" applyFont="1" applyFill="1" applyBorder="1" applyAlignment="1" applyProtection="1">
      <alignment horizontal="center"/>
    </xf>
    <xf numFmtId="0" fontId="1" fillId="7" borderId="518" xfId="0" quotePrefix="1" applyNumberFormat="1" applyFont="1" applyFill="1" applyBorder="1" applyAlignment="1" applyProtection="1">
      <alignment horizontal="centerContinuous"/>
    </xf>
    <xf numFmtId="164" fontId="1" fillId="7" borderId="944" xfId="0" quotePrefix="1" applyNumberFormat="1" applyFont="1" applyFill="1" applyBorder="1" applyAlignment="1" applyProtection="1">
      <alignment horizontal="center"/>
    </xf>
    <xf numFmtId="164" fontId="19" fillId="8" borderId="941" xfId="0" applyNumberFormat="1" applyFont="1" applyFill="1" applyBorder="1" applyAlignment="1" applyProtection="1">
      <alignment horizontal="center"/>
    </xf>
    <xf numFmtId="164" fontId="19" fillId="8" borderId="664"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xf>
    <xf numFmtId="164" fontId="106" fillId="7" borderId="493" xfId="0" applyNumberFormat="1" applyFont="1" applyFill="1" applyBorder="1" applyAlignment="1" applyProtection="1">
      <alignment horizontal="center"/>
    </xf>
    <xf numFmtId="164" fontId="19" fillId="7" borderId="941" xfId="0" applyNumberFormat="1" applyFont="1" applyFill="1" applyBorder="1" applyAlignment="1" applyProtection="1">
      <alignment horizontal="center"/>
    </xf>
    <xf numFmtId="164" fontId="45" fillId="7" borderId="696" xfId="0" applyNumberFormat="1" applyFont="1" applyFill="1" applyBorder="1" applyAlignment="1" applyProtection="1">
      <alignment horizontal="center"/>
    </xf>
    <xf numFmtId="164" fontId="19" fillId="7" borderId="945" xfId="0" applyNumberFormat="1" applyFont="1" applyFill="1" applyBorder="1" applyAlignment="1" applyProtection="1">
      <alignment horizontal="center"/>
    </xf>
    <xf numFmtId="164" fontId="45" fillId="7" borderId="946" xfId="0" applyNumberFormat="1" applyFont="1" applyFill="1" applyBorder="1" applyAlignment="1" applyProtection="1">
      <alignment horizontal="center"/>
    </xf>
    <xf numFmtId="164" fontId="19" fillId="8" borderId="841" xfId="0" applyNumberFormat="1" applyFont="1" applyFill="1" applyBorder="1" applyAlignment="1" applyProtection="1">
      <alignment horizontal="center"/>
    </xf>
    <xf numFmtId="164" fontId="19" fillId="7" borderId="947" xfId="0" applyNumberFormat="1" applyFont="1" applyFill="1" applyBorder="1" applyAlignment="1" applyProtection="1">
      <alignment horizontal="center"/>
    </xf>
    <xf numFmtId="164" fontId="19" fillId="7" borderId="493" xfId="0" applyFont="1" applyFill="1" applyBorder="1" applyAlignment="1" applyProtection="1">
      <alignment horizontal="center"/>
    </xf>
    <xf numFmtId="164" fontId="19" fillId="7" borderId="696" xfId="0" applyNumberFormat="1" applyFont="1" applyFill="1" applyBorder="1" applyAlignment="1" applyProtection="1">
      <alignment horizontal="center"/>
    </xf>
    <xf numFmtId="164" fontId="19" fillId="7" borderId="946"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xf>
    <xf numFmtId="164" fontId="19" fillId="8" borderId="44"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wrapText="1"/>
    </xf>
    <xf numFmtId="164" fontId="19" fillId="8" borderId="785" xfId="0" applyNumberFormat="1" applyFont="1" applyFill="1" applyBorder="1" applyAlignment="1" applyProtection="1">
      <alignment horizontal="center" wrapText="1"/>
    </xf>
    <xf numFmtId="164" fontId="19" fillId="7" borderId="948" xfId="0" applyNumberFormat="1" applyFont="1" applyFill="1" applyBorder="1" applyAlignment="1" applyProtection="1">
      <alignment horizontal="center" wrapText="1"/>
    </xf>
    <xf numFmtId="164" fontId="19" fillId="7" borderId="783" xfId="0" applyNumberFormat="1" applyFont="1" applyFill="1" applyBorder="1" applyAlignment="1" applyProtection="1">
      <alignment horizontal="center" wrapText="1"/>
    </xf>
    <xf numFmtId="164" fontId="19" fillId="7" borderId="534" xfId="0" applyNumberFormat="1" applyFont="1" applyFill="1" applyBorder="1" applyAlignment="1" applyProtection="1">
      <alignment horizontal="center" wrapText="1"/>
    </xf>
    <xf numFmtId="164" fontId="19" fillId="7" borderId="898" xfId="0" applyNumberFormat="1" applyFont="1" applyFill="1" applyBorder="1" applyAlignment="1" applyProtection="1">
      <alignment horizontal="center" wrapText="1"/>
    </xf>
    <xf numFmtId="164" fontId="19" fillId="7" borderId="207" xfId="0" applyNumberFormat="1" applyFont="1" applyFill="1" applyBorder="1" applyAlignment="1" applyProtection="1">
      <alignment horizontal="center" wrapText="1"/>
    </xf>
    <xf numFmtId="164" fontId="19" fillId="7" borderId="896" xfId="0" applyNumberFormat="1" applyFont="1" applyFill="1" applyBorder="1" applyAlignment="1" applyProtection="1">
      <alignment horizontal="center" wrapText="1"/>
    </xf>
    <xf numFmtId="164" fontId="19" fillId="7" borderId="949" xfId="0" applyNumberFormat="1" applyFont="1" applyFill="1" applyBorder="1" applyAlignment="1" applyProtection="1">
      <alignment horizontal="center" wrapText="1"/>
    </xf>
    <xf numFmtId="164" fontId="19" fillId="7" borderId="950" xfId="0" applyNumberFormat="1" applyFont="1" applyFill="1" applyBorder="1" applyAlignment="1" applyProtection="1">
      <alignment horizontal="center" wrapText="1"/>
    </xf>
    <xf numFmtId="164" fontId="19" fillId="18" borderId="951" xfId="0" applyNumberFormat="1" applyFont="1" applyFill="1" applyBorder="1" applyAlignment="1" applyProtection="1">
      <alignment horizontal="left" vertical="center"/>
    </xf>
    <xf numFmtId="164" fontId="19" fillId="18" borderId="952" xfId="0" applyFont="1" applyFill="1" applyBorder="1" applyAlignment="1" applyProtection="1">
      <alignment vertical="center"/>
    </xf>
    <xf numFmtId="9" fontId="19" fillId="18" borderId="953" xfId="0" applyNumberFormat="1" applyFont="1" applyFill="1" applyBorder="1" applyAlignment="1" applyProtection="1">
      <alignment horizontal="right" vertical="center"/>
    </xf>
    <xf numFmtId="164" fontId="19" fillId="8" borderId="955" xfId="0" applyNumberFormat="1" applyFont="1" applyFill="1" applyBorder="1" applyAlignment="1" applyProtection="1">
      <alignment horizontal="center" wrapText="1"/>
    </xf>
    <xf numFmtId="164" fontId="19" fillId="8" borderId="832" xfId="0" applyNumberFormat="1" applyFont="1" applyFill="1" applyBorder="1" applyAlignment="1" applyProtection="1">
      <alignment horizontal="center" wrapText="1"/>
    </xf>
    <xf numFmtId="164" fontId="19" fillId="7" borderId="956" xfId="0" applyNumberFormat="1" applyFont="1" applyFill="1" applyBorder="1" applyAlignment="1" applyProtection="1">
      <alignment horizontal="center" wrapText="1"/>
    </xf>
    <xf numFmtId="164" fontId="19" fillId="7" borderId="782" xfId="0" applyNumberFormat="1" applyFont="1" applyFill="1" applyBorder="1" applyAlignment="1" applyProtection="1">
      <alignment horizontal="center" wrapText="1"/>
    </xf>
    <xf numFmtId="164" fontId="19" fillId="7" borderId="935" xfId="0" applyNumberFormat="1" applyFont="1" applyFill="1" applyBorder="1" applyAlignment="1" applyProtection="1">
      <alignment horizontal="center" wrapText="1"/>
    </xf>
    <xf numFmtId="164" fontId="19" fillId="7" borderId="957" xfId="0" applyNumberFormat="1" applyFont="1" applyFill="1" applyBorder="1" applyAlignment="1" applyProtection="1">
      <alignment horizontal="center" wrapText="1"/>
    </xf>
    <xf numFmtId="164" fontId="19" fillId="7" borderId="955" xfId="0" applyNumberFormat="1" applyFont="1" applyFill="1" applyBorder="1" applyAlignment="1" applyProtection="1">
      <alignment horizontal="center" wrapText="1"/>
    </xf>
    <xf numFmtId="164" fontId="19" fillId="7" borderId="958" xfId="0" applyNumberFormat="1" applyFont="1" applyFill="1" applyBorder="1" applyAlignment="1" applyProtection="1">
      <alignment horizontal="center" wrapText="1"/>
    </xf>
    <xf numFmtId="164" fontId="19" fillId="7" borderId="920" xfId="0" applyNumberFormat="1" applyFont="1" applyFill="1" applyBorder="1" applyAlignment="1" applyProtection="1">
      <alignment horizontal="center" wrapText="1"/>
    </xf>
    <xf numFmtId="164" fontId="19" fillId="7" borderId="959" xfId="0" applyNumberFormat="1" applyFont="1" applyFill="1" applyBorder="1" applyAlignment="1" applyProtection="1">
      <alignment horizontal="center" wrapText="1"/>
    </xf>
    <xf numFmtId="164" fontId="3" fillId="0" borderId="0" xfId="0" applyFont="1" applyFill="1" applyBorder="1"/>
    <xf numFmtId="164" fontId="61" fillId="9" borderId="850" xfId="0" applyFont="1" applyFill="1" applyBorder="1" applyAlignment="1">
      <alignment vertical="center"/>
    </xf>
    <xf numFmtId="164" fontId="61" fillId="9" borderId="960" xfId="0" applyFont="1" applyFill="1" applyBorder="1" applyAlignment="1">
      <alignment vertical="center"/>
    </xf>
    <xf numFmtId="164" fontId="78" fillId="8" borderId="962" xfId="0" applyNumberFormat="1" applyFont="1" applyFill="1" applyBorder="1" applyAlignment="1" applyProtection="1">
      <alignment horizontal="left"/>
    </xf>
    <xf numFmtId="164" fontId="11" fillId="8" borderId="962" xfId="0" applyNumberFormat="1" applyFont="1" applyFill="1" applyBorder="1" applyAlignment="1" applyProtection="1">
      <alignment horizontal="center"/>
    </xf>
    <xf numFmtId="164" fontId="1" fillId="7" borderId="519" xfId="0" quotePrefix="1" applyNumberFormat="1" applyFont="1" applyFill="1" applyBorder="1" applyAlignment="1" applyProtection="1">
      <alignment horizontal="center"/>
    </xf>
    <xf numFmtId="164" fontId="6" fillId="8" borderId="816" xfId="0" quotePrefix="1" applyFont="1" applyFill="1" applyBorder="1" applyAlignment="1">
      <alignment horizontal="center"/>
    </xf>
    <xf numFmtId="164" fontId="6" fillId="8" borderId="520" xfId="0" quotePrefix="1" applyFont="1" applyFill="1" applyBorder="1" applyAlignment="1">
      <alignment horizontal="center"/>
    </xf>
    <xf numFmtId="164" fontId="1" fillId="7"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Continuous"/>
    </xf>
    <xf numFmtId="164" fontId="1" fillId="8" borderId="964" xfId="0" quotePrefix="1" applyNumberFormat="1" applyFont="1" applyFill="1" applyBorder="1" applyAlignment="1" applyProtection="1">
      <alignment horizontal="centerContinuous"/>
    </xf>
    <xf numFmtId="164" fontId="19" fillId="8" borderId="523" xfId="0" applyNumberFormat="1" applyFont="1" applyFill="1" applyBorder="1" applyAlignment="1" applyProtection="1">
      <alignment horizontal="center"/>
    </xf>
    <xf numFmtId="164" fontId="19" fillId="7" borderId="965" xfId="0" applyNumberFormat="1" applyFont="1" applyFill="1" applyBorder="1" applyAlignment="1" applyProtection="1">
      <alignment horizontal="center"/>
    </xf>
    <xf numFmtId="164" fontId="19" fillId="7" borderId="523"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wrapText="1"/>
    </xf>
    <xf numFmtId="164" fontId="45" fillId="7" borderId="966" xfId="0" applyNumberFormat="1" applyFont="1" applyFill="1" applyBorder="1" applyAlignment="1" applyProtection="1">
      <alignment horizontal="center"/>
    </xf>
    <xf numFmtId="164" fontId="19" fillId="7" borderId="841" xfId="0" applyNumberFormat="1" applyFont="1" applyFill="1" applyBorder="1" applyAlignment="1" applyProtection="1">
      <alignment horizontal="center"/>
    </xf>
    <xf numFmtId="164" fontId="19" fillId="8" borderId="966" xfId="0" applyNumberFormat="1" applyFont="1" applyFill="1" applyBorder="1" applyAlignment="1" applyProtection="1">
      <alignment horizontal="center"/>
    </xf>
    <xf numFmtId="164" fontId="19" fillId="7" borderId="969" xfId="0" applyNumberFormat="1" applyFont="1" applyFill="1" applyBorder="1" applyAlignment="1" applyProtection="1">
      <alignment horizontal="center" wrapText="1"/>
    </xf>
    <xf numFmtId="38" fontId="1" fillId="12" borderId="971" xfId="0" applyNumberFormat="1" applyFont="1" applyFill="1" applyBorder="1" applyAlignment="1" applyProtection="1">
      <alignment horizontal="right" vertical="center"/>
    </xf>
    <xf numFmtId="38" fontId="1" fillId="12" borderId="972" xfId="0" applyNumberFormat="1" applyFont="1" applyFill="1" applyBorder="1" applyAlignment="1" applyProtection="1">
      <alignment horizontal="right" vertical="center"/>
    </xf>
    <xf numFmtId="38" fontId="1" fillId="12" borderId="973" xfId="0" applyNumberFormat="1" applyFont="1" applyFill="1" applyBorder="1" applyAlignment="1" applyProtection="1">
      <alignment horizontal="right" vertical="center"/>
    </xf>
    <xf numFmtId="173" fontId="8" fillId="18" borderId="974" xfId="0" applyNumberFormat="1" applyFont="1" applyFill="1" applyBorder="1" applyAlignment="1" applyProtection="1">
      <alignment horizontal="center"/>
    </xf>
    <xf numFmtId="38" fontId="8" fillId="18" borderId="975" xfId="0" applyNumberFormat="1" applyFont="1" applyFill="1" applyBorder="1" applyAlignment="1" applyProtection="1">
      <alignment horizontal="right"/>
    </xf>
    <xf numFmtId="38" fontId="8" fillId="18" borderId="842" xfId="0" applyNumberFormat="1" applyFont="1" applyFill="1" applyBorder="1" applyAlignment="1" applyProtection="1">
      <alignment horizontal="right"/>
    </xf>
    <xf numFmtId="173" fontId="8" fillId="18" borderId="976" xfId="0" applyNumberFormat="1" applyFont="1" applyFill="1" applyBorder="1" applyAlignment="1" applyProtection="1">
      <alignment horizontal="center"/>
    </xf>
    <xf numFmtId="38" fontId="8" fillId="18" borderId="709" xfId="0" applyNumberFormat="1" applyFont="1" applyFill="1" applyBorder="1" applyAlignment="1" applyProtection="1">
      <alignment horizontal="right"/>
    </xf>
    <xf numFmtId="173" fontId="8" fillId="18" borderId="843" xfId="0" applyNumberFormat="1" applyFont="1" applyFill="1" applyBorder="1" applyAlignment="1" applyProtection="1">
      <alignment horizontal="center"/>
    </xf>
    <xf numFmtId="38" fontId="8" fillId="18" borderId="843" xfId="0" applyNumberFormat="1" applyFont="1" applyFill="1" applyBorder="1" applyAlignment="1" applyProtection="1">
      <alignment horizontal="right"/>
    </xf>
    <xf numFmtId="38" fontId="8" fillId="18" borderId="977" xfId="0" applyNumberFormat="1" applyFont="1" applyFill="1" applyBorder="1" applyAlignment="1" applyProtection="1">
      <alignment horizontal="right"/>
    </xf>
    <xf numFmtId="10" fontId="4" fillId="28" borderId="449" xfId="0" applyNumberFormat="1" applyFont="1" applyFill="1" applyBorder="1" applyAlignment="1" applyProtection="1">
      <alignment horizontal="right" vertical="center"/>
    </xf>
    <xf numFmtId="167" fontId="47" fillId="28" borderId="449" xfId="0" applyNumberFormat="1" applyFont="1" applyFill="1" applyBorder="1" applyAlignment="1" applyProtection="1">
      <alignment horizontal="right" vertical="center"/>
    </xf>
    <xf numFmtId="10" fontId="47" fillId="28" borderId="449" xfId="0" applyNumberFormat="1" applyFont="1" applyFill="1" applyBorder="1" applyAlignment="1" applyProtection="1">
      <alignment horizontal="right" vertical="center"/>
    </xf>
    <xf numFmtId="0" fontId="1" fillId="7" borderId="981" xfId="0" quotePrefix="1" applyNumberFormat="1" applyFont="1" applyFill="1" applyBorder="1" applyAlignment="1" applyProtection="1">
      <alignment horizontal="centerContinuous"/>
    </xf>
    <xf numFmtId="164" fontId="6" fillId="8" borderId="981" xfId="0" quotePrefix="1" applyFont="1" applyFill="1" applyBorder="1" applyAlignment="1">
      <alignment horizontal="center"/>
    </xf>
    <xf numFmtId="164" fontId="1" fillId="7" borderId="981" xfId="0" quotePrefix="1" applyNumberFormat="1" applyFont="1" applyFill="1" applyBorder="1" applyAlignment="1" applyProtection="1">
      <alignment horizontal="center"/>
    </xf>
    <xf numFmtId="164" fontId="11" fillId="14" borderId="962" xfId="0" applyNumberFormat="1" applyFont="1" applyFill="1" applyBorder="1" applyAlignment="1" applyProtection="1">
      <alignment horizontal="center"/>
    </xf>
    <xf numFmtId="164" fontId="1" fillId="8" borderId="983" xfId="0" applyNumberFormat="1" applyFont="1" applyFill="1" applyBorder="1" applyAlignment="1" applyProtection="1"/>
    <xf numFmtId="164" fontId="1" fillId="8" borderId="984" xfId="0" applyNumberFormat="1" applyFont="1" applyFill="1" applyBorder="1" applyAlignment="1" applyProtection="1"/>
    <xf numFmtId="164" fontId="78" fillId="14" borderId="986" xfId="0" applyNumberFormat="1" applyFont="1" applyFill="1" applyBorder="1" applyAlignment="1" applyProtection="1">
      <alignment horizontal="left"/>
    </xf>
    <xf numFmtId="164" fontId="11" fillId="14" borderId="942" xfId="0" quotePrefix="1" applyNumberFormat="1" applyFont="1" applyFill="1" applyBorder="1" applyAlignment="1" applyProtection="1">
      <alignment horizontal="center"/>
    </xf>
    <xf numFmtId="164" fontId="21" fillId="14" borderId="956" xfId="0" applyNumberFormat="1" applyFont="1" applyFill="1" applyBorder="1" applyAlignment="1" applyProtection="1">
      <alignment horizontal="center"/>
    </xf>
    <xf numFmtId="0" fontId="11" fillId="16" borderId="518" xfId="0" quotePrefix="1" applyNumberFormat="1" applyFont="1" applyFill="1" applyBorder="1" applyAlignment="1" applyProtection="1">
      <alignment horizontal="centerContinuous"/>
    </xf>
    <xf numFmtId="164" fontId="21" fillId="16" borderId="523" xfId="0" applyNumberFormat="1" applyFont="1" applyFill="1" applyBorder="1" applyAlignment="1" applyProtection="1">
      <alignment horizontal="center"/>
    </xf>
    <xf numFmtId="164" fontId="56" fillId="16" borderId="697" xfId="0" applyNumberFormat="1" applyFont="1" applyFill="1" applyBorder="1" applyAlignment="1" applyProtection="1">
      <alignment horizontal="center"/>
    </xf>
    <xf numFmtId="164" fontId="21" fillId="16" borderId="987" xfId="0" applyNumberFormat="1" applyFont="1" applyFill="1" applyBorder="1" applyAlignment="1" applyProtection="1">
      <alignment horizontal="center"/>
    </xf>
    <xf numFmtId="164" fontId="21" fillId="16" borderId="955" xfId="0" applyNumberFormat="1" applyFont="1" applyFill="1" applyBorder="1" applyAlignment="1" applyProtection="1">
      <alignment horizontal="center"/>
    </xf>
    <xf numFmtId="164" fontId="21" fillId="16" borderId="956" xfId="0" applyNumberFormat="1" applyFont="1" applyFill="1" applyBorder="1" applyAlignment="1" applyProtection="1">
      <alignment horizontal="center"/>
    </xf>
    <xf numFmtId="164" fontId="21" fillId="16" borderId="967" xfId="0" applyNumberFormat="1" applyFont="1" applyFill="1" applyBorder="1" applyAlignment="1" applyProtection="1">
      <alignment horizontal="center"/>
    </xf>
    <xf numFmtId="164" fontId="17" fillId="14" borderId="982" xfId="0" applyNumberFormat="1" applyFont="1" applyFill="1" applyBorder="1" applyAlignment="1" applyProtection="1"/>
    <xf numFmtId="164" fontId="17" fillId="14" borderId="980" xfId="0" applyNumberFormat="1" applyFont="1" applyFill="1" applyBorder="1" applyAlignment="1" applyProtection="1"/>
    <xf numFmtId="164" fontId="11" fillId="16"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Continuous"/>
    </xf>
    <xf numFmtId="164" fontId="3" fillId="0" borderId="988" xfId="0" applyFont="1" applyFill="1" applyBorder="1"/>
    <xf numFmtId="164" fontId="3" fillId="14" borderId="989" xfId="0" quotePrefix="1" applyFont="1" applyFill="1" applyBorder="1" applyAlignment="1">
      <alignment horizontal="center"/>
    </xf>
    <xf numFmtId="10" fontId="1" fillId="16" borderId="990" xfId="0" applyNumberFormat="1" applyFont="1" applyFill="1" applyBorder="1" applyAlignment="1" applyProtection="1">
      <alignment horizontal="center" vertical="center"/>
    </xf>
    <xf numFmtId="10" fontId="1" fillId="16" borderId="343" xfId="0" applyNumberFormat="1" applyFont="1" applyFill="1" applyBorder="1" applyAlignment="1" applyProtection="1">
      <alignment horizontal="center" vertical="center"/>
    </xf>
    <xf numFmtId="10" fontId="1" fillId="16" borderId="991" xfId="0" applyNumberFormat="1" applyFont="1" applyFill="1" applyBorder="1" applyAlignment="1" applyProtection="1">
      <alignment horizontal="center" vertical="center"/>
    </xf>
    <xf numFmtId="173" fontId="8" fillId="14" borderId="992" xfId="5" applyNumberFormat="1" applyFont="1" applyFill="1" applyBorder="1" applyAlignment="1" applyProtection="1">
      <alignment horizontal="center"/>
    </xf>
    <xf numFmtId="164" fontId="11" fillId="14" borderId="981" xfId="0" applyNumberFormat="1" applyFont="1" applyFill="1" applyBorder="1" applyAlignment="1" applyProtection="1"/>
    <xf numFmtId="164" fontId="11" fillId="14" borderId="981" xfId="0" applyNumberFormat="1" applyFont="1" applyFill="1" applyBorder="1" applyAlignment="1" applyProtection="1">
      <alignment horizontal="center"/>
    </xf>
    <xf numFmtId="164" fontId="11" fillId="14" borderId="518" xfId="0" quotePrefix="1" applyNumberFormat="1" applyFont="1" applyFill="1" applyBorder="1" applyAlignment="1" applyProtection="1">
      <alignment horizontal="centerContinuous"/>
    </xf>
    <xf numFmtId="164" fontId="11" fillId="16" borderId="942" xfId="0" quotePrefix="1" applyNumberFormat="1" applyFont="1" applyFill="1" applyBorder="1" applyAlignment="1" applyProtection="1">
      <alignment horizontal="center"/>
    </xf>
    <xf numFmtId="164" fontId="11" fillId="16" borderId="516" xfId="0" applyNumberFormat="1" applyFont="1" applyFill="1" applyBorder="1" applyAlignment="1" applyProtection="1">
      <alignment horizontal="centerContinuous"/>
    </xf>
    <xf numFmtId="164" fontId="3" fillId="14" borderId="999" xfId="0" quotePrefix="1" applyFont="1" applyFill="1" applyBorder="1" applyAlignment="1">
      <alignment horizontal="center"/>
    </xf>
    <xf numFmtId="164" fontId="11" fillId="14" borderId="449" xfId="0" applyNumberFormat="1" applyFont="1" applyFill="1" applyBorder="1" applyAlignment="1" applyProtection="1">
      <alignment horizontal="center"/>
    </xf>
    <xf numFmtId="164" fontId="21" fillId="14" borderId="449" xfId="0" applyNumberFormat="1" applyFont="1" applyFill="1" applyBorder="1" applyAlignment="1" applyProtection="1">
      <alignment horizontal="center"/>
    </xf>
    <xf numFmtId="164" fontId="21" fillId="14" borderId="523" xfId="0" applyNumberFormat="1" applyFont="1" applyFill="1" applyBorder="1" applyAlignment="1" applyProtection="1">
      <alignment horizontal="center"/>
    </xf>
    <xf numFmtId="164" fontId="56" fillId="16" borderId="987" xfId="0" applyNumberFormat="1" applyFont="1" applyFill="1" applyBorder="1" applyAlignment="1" applyProtection="1">
      <alignment horizontal="center"/>
    </xf>
    <xf numFmtId="164" fontId="21" fillId="14" borderId="969" xfId="0" applyNumberFormat="1" applyFont="1" applyFill="1" applyBorder="1" applyAlignment="1" applyProtection="1">
      <alignment horizontal="center"/>
    </xf>
    <xf numFmtId="164" fontId="21" fillId="14" borderId="955" xfId="0" applyNumberFormat="1" applyFont="1" applyFill="1" applyBorder="1" applyAlignment="1" applyProtection="1">
      <alignment horizontal="center"/>
    </xf>
    <xf numFmtId="164" fontId="21" fillId="16" borderId="782" xfId="0" applyNumberFormat="1" applyFont="1" applyFill="1" applyBorder="1" applyAlignment="1" applyProtection="1">
      <alignment horizontal="center"/>
    </xf>
    <xf numFmtId="164" fontId="21" fillId="16" borderId="1000" xfId="0" applyNumberFormat="1" applyFont="1" applyFill="1" applyBorder="1" applyAlignment="1" applyProtection="1">
      <alignment horizontal="center"/>
    </xf>
    <xf numFmtId="164" fontId="21" fillId="16" borderId="957" xfId="0" applyNumberFormat="1" applyFont="1" applyFill="1" applyBorder="1" applyAlignment="1" applyProtection="1">
      <alignment horizontal="center"/>
    </xf>
    <xf numFmtId="164" fontId="39" fillId="14" borderId="313" xfId="0" applyNumberFormat="1" applyFont="1" applyFill="1" applyBorder="1" applyAlignment="1" applyProtection="1">
      <alignment horizontal="left"/>
    </xf>
    <xf numFmtId="38" fontId="1" fillId="14" borderId="1001" xfId="0" applyNumberFormat="1" applyFont="1" applyFill="1" applyBorder="1" applyAlignment="1" applyProtection="1">
      <alignment horizontal="right"/>
    </xf>
    <xf numFmtId="10" fontId="1" fillId="16" borderId="1002" xfId="0" applyNumberFormat="1" applyFont="1" applyFill="1" applyBorder="1" applyAlignment="1" applyProtection="1">
      <alignment horizontal="center" vertical="center"/>
    </xf>
    <xf numFmtId="38" fontId="1" fillId="14" borderId="1002" xfId="0" applyNumberFormat="1" applyFont="1" applyFill="1" applyBorder="1" applyAlignment="1" applyProtection="1">
      <alignment horizontal="right"/>
    </xf>
    <xf numFmtId="38" fontId="1" fillId="14" borderId="1003" xfId="0" applyNumberFormat="1" applyFont="1" applyFill="1" applyBorder="1" applyAlignment="1" applyProtection="1">
      <alignment horizontal="right"/>
    </xf>
    <xf numFmtId="164" fontId="39" fillId="14" borderId="313" xfId="0" applyNumberFormat="1" applyFont="1" applyFill="1" applyBorder="1" applyProtection="1"/>
    <xf numFmtId="38" fontId="1" fillId="14" borderId="342" xfId="0" applyNumberFormat="1" applyFont="1" applyFill="1" applyBorder="1" applyAlignment="1" applyProtection="1">
      <alignment horizontal="right"/>
    </xf>
    <xf numFmtId="38" fontId="1" fillId="14" borderId="1004" xfId="0" applyNumberFormat="1" applyFont="1" applyFill="1" applyBorder="1" applyAlignment="1" applyProtection="1">
      <alignment horizontal="right"/>
    </xf>
    <xf numFmtId="173" fontId="8" fillId="14" borderId="726" xfId="0" applyNumberFormat="1" applyFont="1" applyFill="1" applyBorder="1" applyAlignment="1" applyProtection="1">
      <alignment horizontal="center"/>
    </xf>
    <xf numFmtId="38" fontId="8" fillId="14" borderId="1008" xfId="0" applyNumberFormat="1" applyFont="1" applyFill="1" applyBorder="1" applyAlignment="1" applyProtection="1">
      <alignment horizontal="right"/>
    </xf>
    <xf numFmtId="10" fontId="8" fillId="14" borderId="992" xfId="5" applyNumberFormat="1" applyFont="1" applyFill="1" applyBorder="1" applyAlignment="1" applyProtection="1">
      <alignment horizontal="center"/>
    </xf>
    <xf numFmtId="4" fontId="8" fillId="14" borderId="992" xfId="0" applyNumberFormat="1" applyFont="1" applyFill="1" applyBorder="1" applyAlignment="1" applyProtection="1">
      <alignment horizontal="right"/>
    </xf>
    <xf numFmtId="173" fontId="8" fillId="14" borderId="1008" xfId="5" applyNumberFormat="1" applyFont="1" applyFill="1" applyBorder="1" applyAlignment="1" applyProtection="1">
      <alignment horizontal="center"/>
    </xf>
    <xf numFmtId="38" fontId="8" fillId="14" borderId="1007" xfId="0" applyNumberFormat="1" applyFont="1" applyFill="1" applyBorder="1" applyAlignment="1" applyProtection="1">
      <alignment horizontal="right"/>
    </xf>
    <xf numFmtId="173" fontId="8" fillId="14" borderId="1005" xfId="5" applyNumberFormat="1" applyFont="1" applyFill="1" applyBorder="1" applyAlignment="1" applyProtection="1">
      <alignment horizontal="center"/>
    </xf>
    <xf numFmtId="4" fontId="8" fillId="14" borderId="1009" xfId="0" applyNumberFormat="1" applyFont="1" applyFill="1" applyBorder="1" applyAlignment="1" applyProtection="1">
      <alignment horizontal="right"/>
    </xf>
    <xf numFmtId="9" fontId="47" fillId="14" borderId="1011" xfId="0" applyNumberFormat="1" applyFont="1" applyFill="1" applyBorder="1" applyAlignment="1" applyProtection="1">
      <alignment horizontal="right" vertical="center"/>
    </xf>
    <xf numFmtId="10" fontId="1" fillId="16" borderId="1012" xfId="0" applyNumberFormat="1" applyFont="1" applyFill="1" applyBorder="1" applyAlignment="1" applyProtection="1">
      <alignment horizontal="center" vertical="center"/>
    </xf>
    <xf numFmtId="10" fontId="1" fillId="16" borderId="341" xfId="0" applyNumberFormat="1" applyFont="1" applyFill="1" applyBorder="1" applyAlignment="1" applyProtection="1">
      <alignment horizontal="center" vertical="center"/>
    </xf>
    <xf numFmtId="10" fontId="1" fillId="16" borderId="1013" xfId="0" applyNumberFormat="1" applyFont="1" applyFill="1" applyBorder="1" applyAlignment="1" applyProtection="1">
      <alignment horizontal="center" vertical="center"/>
    </xf>
    <xf numFmtId="10" fontId="1" fillId="16" borderId="1014" xfId="0" applyNumberFormat="1" applyFont="1" applyFill="1" applyBorder="1" applyAlignment="1" applyProtection="1">
      <alignment horizontal="center" vertical="center"/>
    </xf>
    <xf numFmtId="10" fontId="1" fillId="16" borderId="1015" xfId="0" applyNumberFormat="1" applyFont="1" applyFill="1" applyBorder="1" applyAlignment="1" applyProtection="1">
      <alignment horizontal="center" vertical="center"/>
    </xf>
    <xf numFmtId="10" fontId="1" fillId="16" borderId="1016" xfId="0" applyNumberFormat="1" applyFont="1" applyFill="1" applyBorder="1" applyAlignment="1" applyProtection="1">
      <alignment horizontal="center" vertical="center"/>
    </xf>
    <xf numFmtId="173" fontId="8" fillId="14" borderId="1005" xfId="0" applyNumberFormat="1" applyFont="1" applyFill="1" applyBorder="1" applyAlignment="1" applyProtection="1">
      <alignment horizontal="center"/>
    </xf>
    <xf numFmtId="38" fontId="1" fillId="14" borderId="1017" xfId="0" applyNumberFormat="1" applyFont="1" applyFill="1" applyBorder="1" applyAlignment="1" applyProtection="1">
      <alignment horizontal="right"/>
    </xf>
    <xf numFmtId="38" fontId="1" fillId="14" borderId="1018" xfId="0" applyNumberFormat="1" applyFont="1" applyFill="1" applyBorder="1" applyAlignment="1" applyProtection="1">
      <alignment horizontal="right"/>
    </xf>
    <xf numFmtId="38" fontId="1" fillId="14" borderId="1019" xfId="0" applyNumberFormat="1" applyFont="1" applyFill="1" applyBorder="1" applyAlignment="1" applyProtection="1">
      <alignment horizontal="right"/>
    </xf>
    <xf numFmtId="38" fontId="8" fillId="14" borderId="1020" xfId="0" applyNumberFormat="1" applyFont="1" applyFill="1" applyBorder="1" applyAlignment="1" applyProtection="1">
      <alignment horizontal="right"/>
    </xf>
    <xf numFmtId="164" fontId="105" fillId="32" borderId="695" xfId="0" applyFont="1" applyFill="1" applyBorder="1"/>
    <xf numFmtId="164" fontId="50" fillId="34" borderId="1023" xfId="0" applyNumberFormat="1" applyFont="1" applyFill="1" applyBorder="1" applyAlignment="1" applyProtection="1">
      <alignment vertical="center"/>
    </xf>
    <xf numFmtId="164" fontId="50" fillId="34" borderId="1024" xfId="0" applyNumberFormat="1" applyFont="1" applyFill="1" applyBorder="1" applyAlignment="1" applyProtection="1">
      <alignment vertical="center"/>
    </xf>
    <xf numFmtId="164" fontId="50" fillId="3" borderId="1025" xfId="0" applyNumberFormat="1" applyFont="1" applyFill="1" applyBorder="1" applyAlignment="1" applyProtection="1">
      <alignment horizontal="left" vertical="center"/>
    </xf>
    <xf numFmtId="164" fontId="47" fillId="3" borderId="1026" xfId="0" applyFont="1" applyFill="1" applyBorder="1" applyAlignment="1" applyProtection="1">
      <alignment vertical="center"/>
    </xf>
    <xf numFmtId="164" fontId="19" fillId="18" borderId="1027" xfId="0" applyNumberFormat="1" applyFont="1" applyFill="1" applyBorder="1" applyAlignment="1" applyProtection="1">
      <alignment horizontal="left" vertical="center"/>
    </xf>
    <xf numFmtId="164" fontId="19" fillId="18" borderId="1028" xfId="0" applyFont="1" applyFill="1" applyBorder="1" applyAlignment="1" applyProtection="1">
      <alignment vertical="center"/>
    </xf>
    <xf numFmtId="164" fontId="130" fillId="0" borderId="0" xfId="0" applyFont="1" applyFill="1" applyProtection="1"/>
    <xf numFmtId="164" fontId="139" fillId="0" borderId="0" xfId="0" applyFont="1" applyFill="1" applyProtection="1"/>
    <xf numFmtId="164" fontId="130" fillId="0" borderId="0" xfId="0" applyFont="1" applyProtection="1"/>
    <xf numFmtId="0" fontId="130" fillId="0" borderId="20" xfId="0" applyNumberFormat="1" applyFont="1" applyFill="1" applyBorder="1" applyAlignment="1" applyProtection="1">
      <alignment horizontal="right" vertical="center"/>
    </xf>
    <xf numFmtId="1" fontId="130" fillId="3" borderId="111" xfId="0" applyNumberFormat="1" applyFont="1" applyFill="1" applyBorder="1" applyAlignment="1" applyProtection="1">
      <alignment horizontal="right" vertical="center"/>
    </xf>
    <xf numFmtId="167" fontId="130" fillId="3" borderId="20" xfId="0" applyNumberFormat="1" applyFont="1" applyFill="1" applyBorder="1" applyAlignment="1" applyProtection="1">
      <alignment horizontal="right" vertical="center"/>
    </xf>
    <xf numFmtId="164" fontId="6" fillId="14" borderId="32" xfId="0" applyFont="1" applyFill="1" applyBorder="1" applyProtection="1"/>
    <xf numFmtId="164" fontId="6" fillId="14" borderId="27" xfId="0" applyFont="1" applyFill="1" applyBorder="1" applyProtection="1"/>
    <xf numFmtId="164" fontId="6" fillId="14" borderId="329" xfId="0" applyFont="1" applyFill="1" applyBorder="1" applyProtection="1"/>
    <xf numFmtId="164" fontId="6" fillId="14" borderId="20" xfId="0" applyFont="1" applyFill="1" applyBorder="1" applyProtection="1"/>
    <xf numFmtId="164" fontId="62" fillId="18" borderId="995" xfId="0" quotePrefix="1" applyNumberFormat="1" applyFont="1" applyFill="1" applyBorder="1" applyAlignment="1" applyProtection="1">
      <alignment horizontal="center" vertical="center"/>
    </xf>
    <xf numFmtId="173" fontId="6" fillId="18" borderId="1029" xfId="5" applyNumberFormat="1" applyFont="1" applyFill="1" applyBorder="1" applyAlignment="1" applyProtection="1">
      <alignment horizontal="center" vertical="center"/>
    </xf>
    <xf numFmtId="38" fontId="6" fillId="18" borderId="1031" xfId="5" applyNumberFormat="1" applyFont="1" applyFill="1" applyBorder="1" applyAlignment="1" applyProtection="1">
      <alignment horizontal="center" vertical="center"/>
    </xf>
    <xf numFmtId="169" fontId="3" fillId="3" borderId="777" xfId="0" applyNumberFormat="1" applyFont="1" applyFill="1" applyBorder="1" applyAlignment="1" applyProtection="1">
      <alignment vertical="center"/>
    </xf>
    <xf numFmtId="167" fontId="3" fillId="3" borderId="770" xfId="0" applyNumberFormat="1" applyFont="1" applyFill="1" applyBorder="1" applyAlignment="1" applyProtection="1">
      <alignment vertical="center"/>
    </xf>
    <xf numFmtId="38" fontId="15" fillId="8" borderId="987" xfId="0" quotePrefix="1" applyNumberFormat="1" applyFont="1" applyFill="1" applyBorder="1" applyAlignment="1" applyProtection="1">
      <alignment horizontal="center" vertical="center"/>
    </xf>
    <xf numFmtId="164" fontId="41" fillId="12" borderId="0" xfId="0" applyNumberFormat="1" applyFont="1" applyFill="1" applyBorder="1" applyAlignment="1" applyProtection="1">
      <alignment vertical="center"/>
    </xf>
    <xf numFmtId="164" fontId="6" fillId="0" borderId="0" xfId="0" applyFont="1" applyFill="1" applyBorder="1" applyAlignment="1" applyProtection="1">
      <alignment horizontal="left" wrapText="1"/>
    </xf>
    <xf numFmtId="178" fontId="6" fillId="0" borderId="0" xfId="0" applyNumberFormat="1" applyFont="1" applyAlignment="1">
      <alignment horizontal="center" vertical="top"/>
    </xf>
    <xf numFmtId="164" fontId="6" fillId="0" borderId="0" xfId="0" applyFont="1" applyAlignment="1">
      <alignment vertical="top"/>
    </xf>
    <xf numFmtId="164" fontId="6" fillId="0" borderId="0" xfId="0" applyFont="1" applyAlignment="1">
      <alignment vertical="top" wrapText="1"/>
    </xf>
    <xf numFmtId="164" fontId="3" fillId="35" borderId="141" xfId="0" applyFont="1" applyFill="1" applyBorder="1" applyAlignment="1" applyProtection="1">
      <alignment horizontal="center" wrapText="1"/>
    </xf>
    <xf numFmtId="164" fontId="3" fillId="0" borderId="240" xfId="0" applyFont="1" applyBorder="1" applyAlignment="1" applyProtection="1">
      <alignment horizontal="center" wrapText="1"/>
    </xf>
    <xf numFmtId="9" fontId="3" fillId="13" borderId="1036" xfId="5" applyFont="1" applyFill="1" applyBorder="1" applyAlignment="1" applyProtection="1">
      <alignment horizontal="center"/>
    </xf>
    <xf numFmtId="37" fontId="3" fillId="13" borderId="1037" xfId="2"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vertical="center" wrapText="1"/>
    </xf>
    <xf numFmtId="164" fontId="19" fillId="8" borderId="82" xfId="0" applyNumberFormat="1" applyFont="1" applyFill="1" applyBorder="1" applyAlignment="1" applyProtection="1">
      <alignment horizontal="center" vertical="center" wrapText="1"/>
    </xf>
    <xf numFmtId="164" fontId="19" fillId="8" borderId="955" xfId="0" applyNumberFormat="1" applyFont="1" applyFill="1" applyBorder="1" applyAlignment="1" applyProtection="1">
      <alignment horizontal="center" vertical="center" wrapText="1"/>
    </xf>
    <xf numFmtId="164" fontId="19" fillId="8" borderId="967" xfId="0" applyNumberFormat="1" applyFont="1" applyFill="1" applyBorder="1" applyAlignment="1" applyProtection="1">
      <alignment horizontal="center" vertical="center" wrapText="1"/>
    </xf>
    <xf numFmtId="164" fontId="19" fillId="7" borderId="956" xfId="0" applyNumberFormat="1" applyFont="1" applyFill="1" applyBorder="1" applyAlignment="1" applyProtection="1">
      <alignment horizontal="center" vertical="center" wrapText="1"/>
    </xf>
    <xf numFmtId="164" fontId="19" fillId="7" borderId="782" xfId="0" applyNumberFormat="1" applyFont="1" applyFill="1" applyBorder="1" applyAlignment="1" applyProtection="1">
      <alignment horizontal="center" vertical="center" wrapText="1"/>
    </xf>
    <xf numFmtId="164" fontId="19" fillId="7" borderId="968" xfId="0" applyNumberFormat="1" applyFont="1" applyFill="1" applyBorder="1" applyAlignment="1" applyProtection="1">
      <alignment horizontal="center" vertical="center" wrapText="1"/>
    </xf>
    <xf numFmtId="164" fontId="19" fillId="7" borderId="957" xfId="0" applyNumberFormat="1" applyFont="1" applyFill="1" applyBorder="1" applyAlignment="1" applyProtection="1">
      <alignment horizontal="center" vertical="center" wrapText="1"/>
    </xf>
    <xf numFmtId="164" fontId="19" fillId="7" borderId="955" xfId="0" applyNumberFormat="1" applyFont="1" applyFill="1" applyBorder="1" applyAlignment="1" applyProtection="1">
      <alignment horizontal="center" vertical="center" wrapText="1"/>
    </xf>
    <xf numFmtId="164" fontId="19" fillId="7" borderId="967" xfId="0" applyNumberFormat="1" applyFont="1" applyFill="1" applyBorder="1" applyAlignment="1" applyProtection="1">
      <alignment horizontal="center" vertical="center" wrapText="1"/>
    </xf>
    <xf numFmtId="164" fontId="19" fillId="7" borderId="969" xfId="0" applyNumberFormat="1" applyFont="1" applyFill="1" applyBorder="1" applyAlignment="1" applyProtection="1">
      <alignment horizontal="center" vertical="center" wrapText="1"/>
    </xf>
    <xf numFmtId="164" fontId="19" fillId="8" borderId="969" xfId="0" applyNumberFormat="1" applyFont="1" applyFill="1" applyBorder="1" applyAlignment="1" applyProtection="1">
      <alignment horizontal="center" vertical="center" wrapText="1"/>
    </xf>
    <xf numFmtId="164" fontId="19" fillId="8" borderId="970" xfId="0" applyNumberFormat="1" applyFont="1" applyFill="1" applyBorder="1" applyAlignment="1" applyProtection="1">
      <alignment horizontal="center" vertical="center" wrapText="1"/>
    </xf>
    <xf numFmtId="179" fontId="3" fillId="0" borderId="1042" xfId="2" applyNumberFormat="1" applyFont="1" applyFill="1" applyBorder="1" applyProtection="1"/>
    <xf numFmtId="179" fontId="3" fillId="0" borderId="1043" xfId="2" applyNumberFormat="1" applyFont="1" applyFill="1" applyBorder="1" applyProtection="1"/>
    <xf numFmtId="179" fontId="3" fillId="0" borderId="1044" xfId="2" applyNumberFormat="1" applyFont="1" applyFill="1" applyBorder="1" applyProtection="1"/>
    <xf numFmtId="164" fontId="2" fillId="0" borderId="0" xfId="0" applyFont="1" applyFill="1"/>
    <xf numFmtId="173" fontId="1" fillId="0" borderId="139" xfId="0" applyNumberFormat="1" applyFont="1" applyFill="1" applyBorder="1" applyAlignment="1" applyProtection="1">
      <alignment horizontal="center" vertical="center"/>
    </xf>
    <xf numFmtId="38" fontId="1" fillId="0" borderId="972" xfId="0" applyNumberFormat="1" applyFont="1" applyFill="1" applyBorder="1" applyAlignment="1" applyProtection="1">
      <alignment horizontal="right" vertical="center"/>
    </xf>
    <xf numFmtId="40" fontId="15" fillId="3" borderId="208" xfId="0" applyNumberFormat="1" applyFont="1" applyFill="1" applyBorder="1" applyAlignment="1" applyProtection="1">
      <alignment horizontal="right" vertical="center"/>
    </xf>
    <xf numFmtId="40" fontId="15" fillId="3" borderId="29" xfId="0" applyNumberFormat="1" applyFont="1" applyFill="1" applyBorder="1" applyAlignment="1" applyProtection="1">
      <alignment horizontal="right" vertical="center"/>
    </xf>
    <xf numFmtId="40" fontId="15" fillId="3" borderId="387" xfId="0" applyNumberFormat="1" applyFont="1" applyFill="1" applyBorder="1" applyAlignment="1" applyProtection="1">
      <alignment horizontal="right" vertical="center"/>
    </xf>
    <xf numFmtId="40" fontId="15" fillId="3" borderId="56" xfId="0" applyNumberFormat="1" applyFont="1" applyFill="1" applyBorder="1" applyAlignment="1" applyProtection="1">
      <alignment horizontal="right" vertical="center"/>
    </xf>
    <xf numFmtId="40" fontId="6" fillId="3" borderId="224"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vertical="center"/>
    </xf>
    <xf numFmtId="40" fontId="15" fillId="3" borderId="40" xfId="0" applyNumberFormat="1" applyFont="1" applyFill="1" applyBorder="1" applyAlignment="1" applyProtection="1">
      <alignment horizontal="right" vertical="center"/>
    </xf>
    <xf numFmtId="40" fontId="15" fillId="3" borderId="432" xfId="0" applyNumberFormat="1" applyFont="1" applyFill="1" applyBorder="1" applyAlignment="1" applyProtection="1">
      <alignment horizontal="right" vertical="center"/>
    </xf>
    <xf numFmtId="40" fontId="15" fillId="5" borderId="432" xfId="0" applyNumberFormat="1" applyFont="1" applyFill="1" applyBorder="1" applyAlignment="1" applyProtection="1">
      <alignment horizontal="right" vertical="center"/>
    </xf>
    <xf numFmtId="40" fontId="12" fillId="3" borderId="432"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horizontal="right" vertical="center"/>
    </xf>
    <xf numFmtId="40" fontId="12" fillId="3" borderId="29" xfId="0" applyNumberFormat="1" applyFont="1" applyFill="1" applyBorder="1" applyAlignment="1" applyProtection="1">
      <alignment horizontal="right" vertical="center"/>
    </xf>
    <xf numFmtId="38" fontId="50" fillId="14" borderId="979" xfId="0" applyNumberFormat="1" applyFont="1" applyFill="1" applyBorder="1" applyAlignment="1" applyProtection="1">
      <alignment horizontal="right"/>
    </xf>
    <xf numFmtId="38" fontId="50" fillId="14" borderId="887" xfId="0" applyNumberFormat="1" applyFont="1" applyFill="1" applyBorder="1" applyAlignment="1" applyProtection="1">
      <alignment horizontal="right"/>
    </xf>
    <xf numFmtId="38" fontId="50" fillId="14" borderId="841" xfId="0" applyNumberFormat="1" applyFont="1" applyFill="1" applyBorder="1" applyAlignment="1" applyProtection="1">
      <alignment horizontal="right"/>
    </xf>
    <xf numFmtId="164" fontId="47" fillId="14" borderId="841" xfId="0" applyFont="1" applyFill="1" applyBorder="1"/>
    <xf numFmtId="3" fontId="50" fillId="14" borderId="0" xfId="0" applyNumberFormat="1" applyFont="1" applyFill="1" applyBorder="1" applyAlignment="1">
      <alignment horizontal="center"/>
    </xf>
    <xf numFmtId="3" fontId="50" fillId="14" borderId="841" xfId="0" applyNumberFormat="1" applyFont="1" applyFill="1" applyBorder="1" applyAlignment="1">
      <alignment horizontal="center"/>
    </xf>
    <xf numFmtId="164" fontId="4" fillId="14" borderId="841" xfId="0" applyFont="1" applyFill="1" applyBorder="1"/>
    <xf numFmtId="164" fontId="50" fillId="14" borderId="841" xfId="0" applyFont="1" applyFill="1" applyBorder="1" applyAlignment="1">
      <alignment horizontal="center" vertical="center"/>
    </xf>
    <xf numFmtId="164" fontId="4" fillId="14" borderId="1041" xfId="0" applyFont="1" applyFill="1" applyBorder="1"/>
    <xf numFmtId="164" fontId="47" fillId="14" borderId="1041" xfId="0" applyFont="1" applyFill="1" applyBorder="1"/>
    <xf numFmtId="164" fontId="47" fillId="14" borderId="967" xfId="0" applyFont="1" applyFill="1" applyBorder="1"/>
    <xf numFmtId="169" fontId="150" fillId="34" borderId="141" xfId="0" applyNumberFormat="1" applyFont="1" applyFill="1" applyBorder="1" applyAlignment="1" applyProtection="1">
      <alignment vertical="center"/>
      <protection locked="0"/>
    </xf>
    <xf numFmtId="9" fontId="8" fillId="0" borderId="212" xfId="0" applyNumberFormat="1" applyFont="1" applyFill="1" applyBorder="1" applyAlignment="1" applyProtection="1">
      <alignment vertical="center"/>
    </xf>
    <xf numFmtId="9" fontId="8" fillId="3" borderId="905" xfId="0" applyNumberFormat="1" applyFont="1" applyFill="1" applyBorder="1" applyAlignment="1" applyProtection="1">
      <alignment vertical="center"/>
    </xf>
    <xf numFmtId="9" fontId="8" fillId="0" borderId="1045" xfId="0" applyNumberFormat="1" applyFont="1" applyFill="1" applyBorder="1" applyAlignment="1" applyProtection="1">
      <alignment vertical="center"/>
    </xf>
    <xf numFmtId="9" fontId="8" fillId="14" borderId="785" xfId="0" applyNumberFormat="1" applyFont="1" applyFill="1" applyBorder="1" applyAlignment="1" applyProtection="1">
      <alignment horizontal="right" vertical="center"/>
    </xf>
    <xf numFmtId="164" fontId="136" fillId="3" borderId="0" xfId="4" applyFont="1" applyFill="1" applyAlignment="1">
      <alignment horizontal="center"/>
    </xf>
    <xf numFmtId="164" fontId="18" fillId="3" borderId="0" xfId="4" applyFont="1" applyFill="1" applyBorder="1" applyAlignment="1">
      <alignment horizontal="left" vertical="top" wrapText="1"/>
    </xf>
    <xf numFmtId="164" fontId="18" fillId="3" borderId="0" xfId="4" applyFont="1" applyFill="1" applyBorder="1" applyAlignment="1">
      <alignment horizontal="left" vertical="center" wrapText="1"/>
    </xf>
    <xf numFmtId="164" fontId="18" fillId="3" borderId="0" xfId="4" applyFont="1" applyFill="1" applyBorder="1" applyAlignment="1">
      <alignment horizontal="center" vertical="center" wrapText="1"/>
    </xf>
    <xf numFmtId="0" fontId="8" fillId="14" borderId="0" xfId="0" applyNumberFormat="1" applyFont="1" applyFill="1" applyBorder="1" applyAlignment="1" applyProtection="1">
      <alignment horizontal="left"/>
    </xf>
    <xf numFmtId="38" fontId="6" fillId="4" borderId="934" xfId="0" applyNumberFormat="1" applyFont="1" applyFill="1" applyBorder="1" applyAlignment="1" applyProtection="1">
      <alignment horizontal="right" vertical="center"/>
    </xf>
    <xf numFmtId="38" fontId="15" fillId="4" borderId="934" xfId="0" applyNumberFormat="1" applyFont="1" applyFill="1" applyBorder="1" applyAlignment="1" applyProtection="1">
      <alignment horizontal="right" vertical="center"/>
    </xf>
    <xf numFmtId="38" fontId="15" fillId="3" borderId="1046" xfId="0" applyNumberFormat="1" applyFont="1" applyFill="1" applyBorder="1" applyAlignment="1" applyProtection="1">
      <alignment horizontal="right" vertical="center"/>
    </xf>
    <xf numFmtId="38" fontId="6" fillId="4" borderId="921" xfId="0" applyNumberFormat="1" applyFont="1" applyFill="1" applyBorder="1" applyAlignment="1" applyProtection="1">
      <alignment horizontal="right" vertical="center"/>
    </xf>
    <xf numFmtId="38" fontId="15" fillId="4" borderId="921" xfId="0" applyNumberFormat="1" applyFont="1" applyFill="1" applyBorder="1" applyAlignment="1" applyProtection="1">
      <alignment horizontal="right" vertical="center"/>
    </xf>
    <xf numFmtId="169" fontId="6" fillId="13" borderId="1047" xfId="5" applyNumberFormat="1" applyFont="1" applyFill="1" applyBorder="1" applyAlignment="1" applyProtection="1">
      <alignment horizontal="center" vertical="center"/>
      <protection locked="0"/>
    </xf>
    <xf numFmtId="164" fontId="120" fillId="0" borderId="0" xfId="3" applyNumberFormat="1" applyFont="1" applyFill="1" applyBorder="1" applyAlignment="1" applyProtection="1">
      <alignment horizontal="center" vertical="center"/>
    </xf>
    <xf numFmtId="164" fontId="152" fillId="3" borderId="0" xfId="3" applyNumberFormat="1" applyFont="1" applyFill="1" applyBorder="1" applyAlignment="1" applyProtection="1">
      <alignment horizontal="center" vertical="center"/>
    </xf>
    <xf numFmtId="0" fontId="152" fillId="3" borderId="0" xfId="3" applyNumberFormat="1" applyFont="1" applyFill="1" applyBorder="1" applyAlignment="1" applyProtection="1">
      <alignment horizontal="center" vertical="center"/>
    </xf>
    <xf numFmtId="164" fontId="92" fillId="45" borderId="153" xfId="4" applyFont="1" applyFill="1" applyBorder="1" applyAlignment="1">
      <alignment vertical="center"/>
    </xf>
    <xf numFmtId="0" fontId="115" fillId="46" borderId="419" xfId="3" applyNumberFormat="1" applyFont="1" applyFill="1" applyBorder="1" applyAlignment="1" applyProtection="1">
      <alignment vertical="center" wrapText="1"/>
    </xf>
    <xf numFmtId="0" fontId="115" fillId="46" borderId="153" xfId="3" applyNumberFormat="1" applyFont="1" applyFill="1" applyBorder="1" applyAlignment="1" applyProtection="1">
      <alignment vertical="center" wrapText="1"/>
    </xf>
    <xf numFmtId="164" fontId="116" fillId="46" borderId="153" xfId="4" applyFont="1" applyFill="1" applyBorder="1" applyAlignment="1">
      <alignment vertical="center"/>
    </xf>
    <xf numFmtId="0" fontId="115" fillId="46" borderId="153" xfId="3" applyNumberFormat="1" applyFont="1" applyFill="1" applyBorder="1" applyAlignment="1" applyProtection="1">
      <alignment horizontal="center" vertical="center" wrapText="1"/>
    </xf>
    <xf numFmtId="0" fontId="120" fillId="46" borderId="153" xfId="3" applyNumberFormat="1" applyFont="1" applyFill="1" applyBorder="1" applyAlignment="1" applyProtection="1">
      <alignment vertical="center" wrapText="1"/>
    </xf>
    <xf numFmtId="164" fontId="120" fillId="46" borderId="153" xfId="3" applyNumberFormat="1" applyFont="1" applyFill="1" applyBorder="1" applyAlignment="1" applyProtection="1">
      <alignment vertical="center"/>
    </xf>
    <xf numFmtId="164" fontId="3" fillId="46" borderId="153" xfId="4" applyFill="1" applyBorder="1" applyAlignment="1">
      <alignment vertical="center"/>
    </xf>
    <xf numFmtId="0" fontId="23" fillId="46" borderId="153" xfId="4" applyNumberFormat="1" applyFont="1" applyFill="1" applyBorder="1" applyAlignment="1">
      <alignment horizontal="right" vertical="top" wrapText="1"/>
    </xf>
    <xf numFmtId="0" fontId="23" fillId="46" borderId="154" xfId="4" applyNumberFormat="1" applyFont="1" applyFill="1" applyBorder="1" applyAlignment="1">
      <alignment horizontal="right" vertical="top" wrapText="1"/>
    </xf>
    <xf numFmtId="164" fontId="3" fillId="3" borderId="54" xfId="4" applyFill="1" applyBorder="1"/>
    <xf numFmtId="164" fontId="3" fillId="3" borderId="54" xfId="4" applyFill="1" applyBorder="1" applyAlignment="1">
      <alignment vertical="center"/>
    </xf>
    <xf numFmtId="0" fontId="115" fillId="23" borderId="818" xfId="3" applyNumberFormat="1" applyFont="1" applyFill="1" applyBorder="1" applyAlignment="1" applyProtection="1">
      <alignment vertical="center" wrapText="1"/>
    </xf>
    <xf numFmtId="0" fontId="115" fillId="23" borderId="516" xfId="3" applyNumberFormat="1" applyFont="1" applyFill="1" applyBorder="1" applyAlignment="1" applyProtection="1">
      <alignment horizontal="left" vertical="center" wrapText="1"/>
    </xf>
    <xf numFmtId="0" fontId="115" fillId="23" borderId="516" xfId="3" applyNumberFormat="1" applyFont="1" applyFill="1" applyBorder="1" applyAlignment="1" applyProtection="1">
      <alignment vertical="center" wrapText="1"/>
    </xf>
    <xf numFmtId="164" fontId="13" fillId="23" borderId="516" xfId="4" applyFont="1" applyFill="1" applyBorder="1" applyAlignment="1">
      <alignment vertical="center"/>
    </xf>
    <xf numFmtId="0" fontId="115" fillId="23" borderId="516" xfId="3" applyNumberFormat="1" applyFont="1" applyFill="1" applyBorder="1" applyAlignment="1" applyProtection="1">
      <alignment horizontal="center" vertical="center" wrapText="1"/>
    </xf>
    <xf numFmtId="0" fontId="120" fillId="23" borderId="516" xfId="3" applyNumberFormat="1" applyFont="1" applyFill="1" applyBorder="1" applyAlignment="1" applyProtection="1">
      <alignment vertical="center" wrapText="1"/>
    </xf>
    <xf numFmtId="164" fontId="120" fillId="23" borderId="516" xfId="3" applyNumberFormat="1" applyFont="1" applyFill="1" applyBorder="1" applyAlignment="1" applyProtection="1">
      <alignment vertical="center"/>
    </xf>
    <xf numFmtId="164" fontId="3" fillId="23" borderId="516" xfId="4" applyFill="1" applyBorder="1" applyAlignment="1">
      <alignment vertical="center"/>
    </xf>
    <xf numFmtId="0" fontId="23" fillId="23" borderId="819" xfId="4" applyNumberFormat="1" applyFont="1" applyFill="1" applyBorder="1" applyAlignment="1">
      <alignment horizontal="right" vertical="top" wrapText="1"/>
    </xf>
    <xf numFmtId="0" fontId="115" fillId="28" borderId="818" xfId="3" applyNumberFormat="1" applyFont="1" applyFill="1" applyBorder="1" applyAlignment="1" applyProtection="1">
      <alignment vertical="center" wrapText="1"/>
    </xf>
    <xf numFmtId="0" fontId="115" fillId="28" borderId="516" xfId="3" applyNumberFormat="1" applyFont="1" applyFill="1" applyBorder="1" applyAlignment="1" applyProtection="1">
      <alignment horizontal="left" vertical="center" wrapText="1"/>
    </xf>
    <xf numFmtId="0" fontId="115" fillId="28" borderId="516" xfId="3" applyNumberFormat="1" applyFont="1" applyFill="1" applyBorder="1" applyAlignment="1" applyProtection="1">
      <alignment vertical="center" wrapText="1"/>
    </xf>
    <xf numFmtId="164" fontId="13" fillId="28" borderId="516" xfId="4" applyFont="1" applyFill="1" applyBorder="1" applyAlignment="1">
      <alignment vertical="center"/>
    </xf>
    <xf numFmtId="0" fontId="115" fillId="28" borderId="516" xfId="3" applyNumberFormat="1" applyFont="1" applyFill="1" applyBorder="1" applyAlignment="1" applyProtection="1">
      <alignment horizontal="center" vertical="center" wrapText="1"/>
    </xf>
    <xf numFmtId="0" fontId="120" fillId="28" borderId="516" xfId="3" applyNumberFormat="1" applyFont="1" applyFill="1" applyBorder="1" applyAlignment="1" applyProtection="1">
      <alignment vertical="center" wrapText="1"/>
    </xf>
    <xf numFmtId="164" fontId="120" fillId="28" borderId="516" xfId="3" applyNumberFormat="1" applyFont="1" applyFill="1" applyBorder="1" applyAlignment="1" applyProtection="1">
      <alignment vertical="center"/>
    </xf>
    <xf numFmtId="164" fontId="3" fillId="28" borderId="516" xfId="4" applyFill="1" applyBorder="1" applyAlignment="1">
      <alignment vertical="center"/>
    </xf>
    <xf numFmtId="0" fontId="23" fillId="28" borderId="819" xfId="4" applyNumberFormat="1" applyFont="1" applyFill="1" applyBorder="1" applyAlignment="1">
      <alignment horizontal="right" vertical="top" wrapText="1"/>
    </xf>
    <xf numFmtId="164" fontId="18" fillId="3" borderId="54" xfId="4" applyFont="1" applyFill="1" applyBorder="1"/>
    <xf numFmtId="164" fontId="18" fillId="3" borderId="74" xfId="4" applyFont="1" applyFill="1" applyBorder="1"/>
    <xf numFmtId="0" fontId="18" fillId="3" borderId="0" xfId="4" applyNumberFormat="1" applyFont="1" applyFill="1" applyBorder="1" applyAlignment="1">
      <alignment vertical="top" wrapText="1"/>
    </xf>
    <xf numFmtId="164" fontId="18" fillId="3" borderId="0" xfId="4" applyFont="1" applyFill="1"/>
    <xf numFmtId="164" fontId="119" fillId="3" borderId="0" xfId="4" applyFont="1" applyFill="1" applyBorder="1" applyAlignment="1">
      <alignment horizontal="left" vertical="center"/>
    </xf>
    <xf numFmtId="0" fontId="18" fillId="3" borderId="54" xfId="4" applyNumberFormat="1" applyFont="1" applyFill="1" applyBorder="1" applyAlignment="1">
      <alignment vertical="top" wrapText="1"/>
    </xf>
    <xf numFmtId="164" fontId="58" fillId="3" borderId="54" xfId="4" applyFont="1" applyFill="1" applyBorder="1"/>
    <xf numFmtId="164" fontId="58" fillId="3" borderId="74" xfId="4" applyFont="1" applyFill="1" applyBorder="1"/>
    <xf numFmtId="164" fontId="58" fillId="3" borderId="0" xfId="4" applyFont="1" applyFill="1" applyBorder="1"/>
    <xf numFmtId="0" fontId="58" fillId="3" borderId="0" xfId="4" applyNumberFormat="1" applyFont="1" applyFill="1" applyBorder="1" applyAlignment="1">
      <alignment vertical="top" wrapText="1"/>
    </xf>
    <xf numFmtId="164" fontId="18" fillId="3" borderId="0" xfId="4" applyFont="1" applyFill="1" applyBorder="1"/>
    <xf numFmtId="0" fontId="18" fillId="3" borderId="0" xfId="4" applyNumberFormat="1" applyFont="1" applyFill="1" applyBorder="1" applyAlignment="1">
      <alignment horizontal="center" vertical="top" wrapText="1"/>
    </xf>
    <xf numFmtId="0" fontId="18" fillId="3" borderId="0" xfId="4" applyNumberFormat="1" applyFont="1" applyFill="1" applyBorder="1" applyAlignment="1">
      <alignment horizontal="left" vertical="top" wrapText="1"/>
    </xf>
    <xf numFmtId="0" fontId="18" fillId="3" borderId="54" xfId="4" applyNumberFormat="1" applyFont="1" applyFill="1" applyBorder="1" applyAlignment="1">
      <alignment horizontal="left" vertical="top" wrapText="1"/>
    </xf>
    <xf numFmtId="164" fontId="3" fillId="3" borderId="74" xfId="4" applyFill="1" applyBorder="1"/>
    <xf numFmtId="164" fontId="112" fillId="3" borderId="0" xfId="4" applyFont="1" applyFill="1" applyBorder="1" applyAlignment="1">
      <alignment horizontal="left" vertical="center"/>
    </xf>
    <xf numFmtId="164" fontId="155" fillId="3" borderId="0" xfId="4" applyFont="1" applyFill="1" applyBorder="1" applyAlignment="1">
      <alignment horizontal="left"/>
    </xf>
    <xf numFmtId="164" fontId="18" fillId="3" borderId="54" xfId="4" applyFont="1" applyFill="1" applyBorder="1" applyAlignment="1">
      <alignment horizontal="left" vertical="top"/>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74" xfId="4" applyFont="1" applyFill="1" applyBorder="1" applyAlignment="1">
      <alignment horizontal="left" vertical="top"/>
    </xf>
    <xf numFmtId="164" fontId="155" fillId="3" borderId="0" xfId="4" applyFont="1" applyFill="1" applyBorder="1" applyAlignment="1">
      <alignment horizontal="left" vertical="top"/>
    </xf>
    <xf numFmtId="164" fontId="18" fillId="3" borderId="54" xfId="4" applyFont="1" applyFill="1" applyBorder="1" applyAlignment="1">
      <alignment vertical="top"/>
    </xf>
    <xf numFmtId="164" fontId="119" fillId="3" borderId="0" xfId="4" applyFont="1" applyFill="1" applyBorder="1" applyAlignment="1">
      <alignment vertical="top" wrapText="1"/>
    </xf>
    <xf numFmtId="164" fontId="18" fillId="3" borderId="54" xfId="4" applyFont="1" applyFill="1" applyBorder="1" applyAlignment="1">
      <alignment horizontal="left"/>
    </xf>
    <xf numFmtId="164" fontId="18" fillId="3" borderId="0" xfId="4" applyFont="1" applyFill="1" applyAlignment="1"/>
    <xf numFmtId="164" fontId="157" fillId="0" borderId="0" xfId="3" applyNumberFormat="1" applyFont="1" applyAlignment="1" applyProtection="1"/>
    <xf numFmtId="164" fontId="18" fillId="3" borderId="54" xfId="4" applyFont="1" applyFill="1" applyBorder="1" applyAlignment="1">
      <alignment horizontal="left" vertical="top" wrapText="1"/>
    </xf>
    <xf numFmtId="164" fontId="156" fillId="3" borderId="54" xfId="4" applyFont="1" applyFill="1" applyBorder="1" applyAlignment="1">
      <alignment vertical="top"/>
    </xf>
    <xf numFmtId="164" fontId="156" fillId="3" borderId="74" xfId="4" applyFont="1" applyFill="1" applyBorder="1" applyAlignment="1">
      <alignment vertical="top"/>
    </xf>
    <xf numFmtId="164" fontId="156" fillId="3" borderId="0" xfId="4" applyFont="1" applyFill="1" applyBorder="1" applyAlignment="1">
      <alignment vertical="top"/>
    </xf>
    <xf numFmtId="164" fontId="18" fillId="3" borderId="0" xfId="4" applyFont="1" applyFill="1" applyBorder="1" applyAlignment="1">
      <alignment horizontal="left" vertical="top"/>
    </xf>
    <xf numFmtId="164" fontId="18" fillId="0" borderId="0" xfId="4" applyFont="1" applyFill="1"/>
    <xf numFmtId="164" fontId="18" fillId="0" borderId="0" xfId="4" applyFont="1" applyFill="1" applyBorder="1" applyAlignment="1">
      <alignment horizontal="left" vertical="top"/>
    </xf>
    <xf numFmtId="164" fontId="156" fillId="0" borderId="0" xfId="4" applyFont="1" applyFill="1" applyBorder="1" applyAlignment="1">
      <alignment horizontal="left" vertical="top"/>
    </xf>
    <xf numFmtId="164" fontId="18" fillId="0" borderId="0" xfId="4" applyFont="1" applyFill="1" applyBorder="1" applyAlignment="1">
      <alignment horizontal="left" vertical="top" wrapText="1"/>
    </xf>
    <xf numFmtId="164" fontId="3" fillId="3" borderId="0" xfId="4" applyFill="1" applyAlignment="1">
      <alignment horizontal="left"/>
    </xf>
    <xf numFmtId="164" fontId="113" fillId="3" borderId="0" xfId="4" applyFont="1" applyFill="1" applyAlignment="1">
      <alignment horizontal="left"/>
    </xf>
    <xf numFmtId="164" fontId="58" fillId="3" borderId="0" xfId="4" applyFont="1" applyFill="1" applyBorder="1" applyAlignment="1">
      <alignment horizontal="left" vertical="center"/>
    </xf>
    <xf numFmtId="164" fontId="6" fillId="3" borderId="0" xfId="4" applyFont="1" applyFill="1" applyAlignment="1">
      <alignment horizontal="left"/>
    </xf>
    <xf numFmtId="164" fontId="58" fillId="3" borderId="0" xfId="4" applyFont="1" applyFill="1" applyAlignment="1">
      <alignment horizontal="left"/>
    </xf>
    <xf numFmtId="164" fontId="118" fillId="3" borderId="0" xfId="4" applyFont="1" applyFill="1" applyAlignment="1">
      <alignment horizontal="left"/>
    </xf>
    <xf numFmtId="164" fontId="3" fillId="34" borderId="1037" xfId="0" applyFont="1" applyFill="1" applyBorder="1" applyAlignment="1" applyProtection="1">
      <alignment horizontal="center"/>
    </xf>
    <xf numFmtId="164" fontId="19" fillId="14" borderId="0" xfId="0" applyFont="1" applyFill="1" applyBorder="1" applyAlignment="1" applyProtection="1">
      <alignment horizontal="right"/>
    </xf>
    <xf numFmtId="38" fontId="6" fillId="13" borderId="1048" xfId="1" applyNumberFormat="1" applyFont="1" applyFill="1" applyBorder="1" applyAlignment="1" applyProtection="1">
      <alignment horizontal="right" vertical="center"/>
      <protection locked="0"/>
    </xf>
    <xf numFmtId="38" fontId="6" fillId="13" borderId="1049" xfId="1" applyNumberFormat="1" applyFont="1" applyFill="1" applyBorder="1" applyAlignment="1" applyProtection="1">
      <alignment horizontal="right" vertical="center"/>
      <protection locked="0"/>
    </xf>
    <xf numFmtId="164" fontId="140" fillId="0" borderId="550" xfId="0" applyNumberFormat="1" applyFont="1" applyFill="1" applyBorder="1" applyAlignment="1" applyProtection="1">
      <alignment horizontal="center" vertical="center" textRotation="90"/>
    </xf>
    <xf numFmtId="164" fontId="6" fillId="0" borderId="636" xfId="0" applyNumberFormat="1" applyFont="1" applyFill="1" applyBorder="1" applyAlignment="1" applyProtection="1">
      <alignment horizontal="center" vertical="center"/>
    </xf>
    <xf numFmtId="164" fontId="162" fillId="14" borderId="0" xfId="0" applyFont="1" applyFill="1" applyBorder="1" applyAlignment="1" applyProtection="1">
      <alignment horizontal="right"/>
    </xf>
    <xf numFmtId="38" fontId="58" fillId="0" borderId="745" xfId="0" applyNumberFormat="1" applyFont="1" applyFill="1" applyBorder="1" applyAlignment="1" applyProtection="1">
      <alignment horizontal="right" vertical="center"/>
    </xf>
    <xf numFmtId="164" fontId="6" fillId="3" borderId="0" xfId="4" applyFont="1" applyFill="1" applyAlignment="1">
      <alignment horizontal="left" indent="2"/>
    </xf>
    <xf numFmtId="164" fontId="6" fillId="3" borderId="0" xfId="4" applyFont="1" applyFill="1" applyAlignment="1">
      <alignment horizontal="left" vertical="top" wrapText="1" indent="2"/>
    </xf>
    <xf numFmtId="164" fontId="18" fillId="3" borderId="0" xfId="4" applyFont="1" applyFill="1" applyBorder="1" applyAlignment="1">
      <alignment horizontal="left" vertical="top" wrapText="1"/>
    </xf>
    <xf numFmtId="164" fontId="18" fillId="3" borderId="0" xfId="4" applyFont="1" applyFill="1" applyAlignment="1">
      <alignment horizontal="left" vertical="top" wrapText="1"/>
    </xf>
    <xf numFmtId="164" fontId="18" fillId="3" borderId="0" xfId="4" applyFont="1" applyFill="1" applyBorder="1" applyAlignment="1">
      <alignment horizontal="center" vertical="top" wrapText="1"/>
    </xf>
    <xf numFmtId="164" fontId="18" fillId="3" borderId="0" xfId="4" applyFont="1" applyFill="1" applyBorder="1" applyAlignment="1">
      <alignment horizontal="left" vertical="center" wrapText="1"/>
    </xf>
    <xf numFmtId="164" fontId="6" fillId="3" borderId="0" xfId="4" applyFont="1" applyFill="1" applyAlignment="1">
      <alignment horizontal="left" vertical="top" wrapText="1"/>
    </xf>
    <xf numFmtId="164" fontId="136" fillId="3" borderId="0" xfId="4" applyFont="1" applyFill="1" applyAlignment="1">
      <alignment horizontal="center" vertical="top"/>
    </xf>
    <xf numFmtId="164" fontId="136" fillId="3" borderId="0" xfId="4" applyFont="1" applyFill="1" applyAlignment="1">
      <alignment horizontal="left" vertical="center"/>
    </xf>
    <xf numFmtId="164" fontId="3" fillId="3" borderId="0" xfId="4" applyFill="1" applyAlignment="1">
      <alignment horizontal="center"/>
    </xf>
    <xf numFmtId="164" fontId="18" fillId="3" borderId="0" xfId="4" applyFont="1" applyFill="1" applyBorder="1" applyAlignment="1">
      <alignment horizontal="center" vertical="center" wrapText="1"/>
    </xf>
    <xf numFmtId="0" fontId="95" fillId="3" borderId="0" xfId="4" applyNumberFormat="1" applyFont="1" applyFill="1" applyBorder="1" applyAlignment="1">
      <alignment horizontal="left" vertical="top" wrapText="1"/>
    </xf>
    <xf numFmtId="164" fontId="136" fillId="3" borderId="0" xfId="4" applyFont="1" applyFill="1" applyAlignment="1">
      <alignment horizontal="center"/>
    </xf>
    <xf numFmtId="164" fontId="128" fillId="45" borderId="153" xfId="4" applyFont="1" applyFill="1" applyBorder="1" applyAlignment="1">
      <alignment horizontal="center"/>
    </xf>
    <xf numFmtId="164" fontId="128" fillId="45" borderId="154" xfId="4" applyFont="1" applyFill="1" applyBorder="1" applyAlignment="1">
      <alignment horizontal="center"/>
    </xf>
    <xf numFmtId="164" fontId="137" fillId="3" borderId="0" xfId="4" applyFont="1" applyFill="1" applyBorder="1" applyAlignment="1">
      <alignment horizontal="left" vertical="top" wrapText="1"/>
    </xf>
    <xf numFmtId="164" fontId="92" fillId="45" borderId="153" xfId="4" applyFont="1" applyFill="1" applyBorder="1" applyAlignment="1">
      <alignment horizontal="center" vertical="center"/>
    </xf>
    <xf numFmtId="0" fontId="95" fillId="3" borderId="0" xfId="4" applyNumberFormat="1" applyFont="1" applyFill="1" applyBorder="1" applyAlignment="1">
      <alignment vertical="top" wrapText="1"/>
    </xf>
    <xf numFmtId="0" fontId="95" fillId="3" borderId="76" xfId="4" applyNumberFormat="1" applyFont="1" applyFill="1" applyBorder="1" applyAlignment="1">
      <alignment vertical="top" wrapText="1"/>
    </xf>
    <xf numFmtId="0" fontId="58" fillId="47" borderId="824" xfId="4" applyNumberFormat="1" applyFont="1" applyFill="1" applyBorder="1" applyAlignment="1">
      <alignment horizontal="center" vertical="top" wrapText="1"/>
    </xf>
    <xf numFmtId="0" fontId="58" fillId="47" borderId="852" xfId="4" applyNumberFormat="1" applyFont="1" applyFill="1" applyBorder="1" applyAlignment="1">
      <alignment horizontal="center" vertical="top" wrapText="1"/>
    </xf>
    <xf numFmtId="0" fontId="58" fillId="47" borderId="823" xfId="4" applyNumberFormat="1" applyFont="1" applyFill="1" applyBorder="1" applyAlignment="1">
      <alignment horizontal="center" vertical="top" wrapText="1"/>
    </xf>
    <xf numFmtId="0" fontId="58" fillId="0" borderId="74" xfId="4" applyNumberFormat="1" applyFont="1" applyFill="1" applyBorder="1" applyAlignment="1">
      <alignment horizontal="center" vertical="top" wrapText="1"/>
    </xf>
    <xf numFmtId="0" fontId="58" fillId="0" borderId="0" xfId="4" applyNumberFormat="1" applyFont="1" applyFill="1" applyBorder="1" applyAlignment="1">
      <alignment horizontal="center" vertical="top" wrapText="1"/>
    </xf>
    <xf numFmtId="164" fontId="151" fillId="45" borderId="419" xfId="4" applyFont="1" applyFill="1" applyBorder="1" applyAlignment="1">
      <alignment horizontal="center" vertical="center"/>
    </xf>
    <xf numFmtId="164" fontId="151" fillId="45" borderId="852" xfId="4" applyFont="1" applyFill="1" applyBorder="1" applyAlignment="1">
      <alignment horizontal="center" vertical="center"/>
    </xf>
    <xf numFmtId="164" fontId="58" fillId="31" borderId="824" xfId="4" applyFont="1" applyFill="1" applyBorder="1" applyAlignment="1">
      <alignment horizontal="center" wrapText="1"/>
    </xf>
    <xf numFmtId="164" fontId="62" fillId="31" borderId="852" xfId="4" applyFont="1" applyFill="1" applyBorder="1" applyAlignment="1">
      <alignment horizontal="center" wrapText="1"/>
    </xf>
    <xf numFmtId="164" fontId="62" fillId="31" borderId="823" xfId="4" applyFont="1" applyFill="1" applyBorder="1" applyAlignment="1">
      <alignment horizontal="center" wrapText="1"/>
    </xf>
    <xf numFmtId="164" fontId="153" fillId="49" borderId="824" xfId="4" applyFont="1" applyFill="1" applyBorder="1" applyAlignment="1">
      <alignment horizontal="center"/>
    </xf>
    <xf numFmtId="164" fontId="153" fillId="49" borderId="823" xfId="4" applyFont="1" applyFill="1" applyBorder="1" applyAlignment="1">
      <alignment horizontal="center"/>
    </xf>
    <xf numFmtId="164" fontId="92" fillId="45" borderId="824" xfId="4" applyFont="1" applyFill="1" applyBorder="1" applyAlignment="1">
      <alignment horizontal="center" vertical="top"/>
    </xf>
    <xf numFmtId="164" fontId="92" fillId="45" borderId="852" xfId="4" applyFont="1" applyFill="1" applyBorder="1" applyAlignment="1">
      <alignment horizontal="center" vertical="top"/>
    </xf>
    <xf numFmtId="164" fontId="92" fillId="45" borderId="823" xfId="4" applyFont="1" applyFill="1" applyBorder="1" applyAlignment="1">
      <alignment horizontal="center" vertical="top"/>
    </xf>
    <xf numFmtId="0" fontId="18" fillId="48" borderId="824" xfId="4" applyNumberFormat="1" applyFont="1" applyFill="1" applyBorder="1" applyAlignment="1">
      <alignment horizontal="center" vertical="top" wrapText="1"/>
    </xf>
    <xf numFmtId="0" fontId="18" fillId="48" borderId="852" xfId="4" applyNumberFormat="1" applyFont="1" applyFill="1" applyBorder="1" applyAlignment="1">
      <alignment horizontal="center" vertical="top" wrapText="1"/>
    </xf>
    <xf numFmtId="0" fontId="18" fillId="48" borderId="823" xfId="4" applyNumberFormat="1" applyFont="1" applyFill="1" applyBorder="1" applyAlignment="1">
      <alignment horizontal="center" vertical="top" wrapText="1"/>
    </xf>
    <xf numFmtId="0" fontId="18" fillId="50" borderId="824" xfId="4" applyNumberFormat="1" applyFont="1" applyFill="1" applyBorder="1" applyAlignment="1">
      <alignment horizontal="left" vertical="top" wrapText="1"/>
    </xf>
    <xf numFmtId="0" fontId="18" fillId="50" borderId="852" xfId="4" applyNumberFormat="1" applyFont="1" applyFill="1" applyBorder="1" applyAlignment="1">
      <alignment horizontal="left" vertical="top" wrapText="1"/>
    </xf>
    <xf numFmtId="0" fontId="18" fillId="50" borderId="823" xfId="4" applyNumberFormat="1" applyFont="1" applyFill="1" applyBorder="1" applyAlignment="1">
      <alignment horizontal="left" vertical="top" wrapText="1"/>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54" xfId="4" applyFont="1" applyFill="1" applyBorder="1" applyAlignment="1">
      <alignment horizontal="left" vertical="top" wrapText="1"/>
    </xf>
    <xf numFmtId="164" fontId="136" fillId="3" borderId="0" xfId="4" applyFont="1" applyFill="1" applyBorder="1" applyAlignment="1">
      <alignment horizontal="center" vertical="top"/>
    </xf>
    <xf numFmtId="164" fontId="18" fillId="0" borderId="0" xfId="4" applyFont="1" applyFill="1" applyBorder="1" applyAlignment="1">
      <alignment horizontal="left" vertical="top" wrapText="1"/>
    </xf>
    <xf numFmtId="164" fontId="18" fillId="0" borderId="54" xfId="4" applyFont="1" applyFill="1" applyBorder="1" applyAlignment="1">
      <alignment horizontal="left" vertical="top" wrapText="1"/>
    </xf>
    <xf numFmtId="164" fontId="156" fillId="3" borderId="1035" xfId="4" applyFont="1" applyFill="1" applyBorder="1" applyAlignment="1">
      <alignment horizontal="left" vertical="top"/>
    </xf>
    <xf numFmtId="164" fontId="156" fillId="3" borderId="414" xfId="4" applyFont="1" applyFill="1" applyBorder="1" applyAlignment="1">
      <alignment horizontal="left" vertical="top"/>
    </xf>
    <xf numFmtId="164" fontId="18" fillId="0" borderId="414" xfId="4" applyFont="1" applyFill="1" applyBorder="1" applyAlignment="1">
      <alignment horizontal="left" vertical="top" wrapText="1"/>
    </xf>
    <xf numFmtId="164" fontId="18" fillId="0" borderId="822" xfId="4" applyFont="1" applyFill="1" applyBorder="1" applyAlignment="1">
      <alignment horizontal="left" vertical="top" wrapText="1"/>
    </xf>
    <xf numFmtId="10" fontId="6" fillId="0" borderId="1033" xfId="5" applyNumberFormat="1" applyFont="1" applyFill="1" applyBorder="1" applyAlignment="1" applyProtection="1">
      <alignment horizontal="center" vertical="center"/>
    </xf>
    <xf numFmtId="10" fontId="6" fillId="0" borderId="1034" xfId="5" applyNumberFormat="1" applyFont="1" applyFill="1" applyBorder="1" applyAlignment="1" applyProtection="1">
      <alignment horizontal="center" vertical="center"/>
    </xf>
    <xf numFmtId="10" fontId="6" fillId="0" borderId="74" xfId="5" applyNumberFormat="1" applyFont="1" applyFill="1" applyBorder="1" applyAlignment="1" applyProtection="1">
      <alignment horizontal="center" vertical="center"/>
    </xf>
    <xf numFmtId="10" fontId="6" fillId="0" borderId="54" xfId="5" applyNumberFormat="1" applyFont="1" applyFill="1" applyBorder="1" applyAlignment="1" applyProtection="1">
      <alignment horizontal="center" vertical="center"/>
    </xf>
    <xf numFmtId="10" fontId="6" fillId="0" borderId="1035" xfId="5" applyNumberFormat="1" applyFont="1" applyFill="1" applyBorder="1" applyAlignment="1" applyProtection="1">
      <alignment horizontal="center" vertical="center"/>
    </xf>
    <xf numFmtId="10" fontId="6" fillId="0" borderId="822" xfId="5" applyNumberFormat="1" applyFont="1" applyFill="1" applyBorder="1" applyAlignment="1" applyProtection="1">
      <alignment horizontal="center" vertical="center"/>
    </xf>
    <xf numFmtId="164" fontId="6" fillId="0" borderId="0" xfId="0" applyFont="1" applyFill="1" applyBorder="1" applyAlignment="1" applyProtection="1">
      <alignment horizontal="center"/>
    </xf>
    <xf numFmtId="164" fontId="41" fillId="12" borderId="439"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164" fontId="1" fillId="0" borderId="118" xfId="0" applyNumberFormat="1" applyFont="1" applyFill="1" applyBorder="1" applyAlignment="1" applyProtection="1">
      <alignment horizontal="center" vertical="center"/>
    </xf>
    <xf numFmtId="164" fontId="1" fillId="0" borderId="414" xfId="0" applyNumberFormat="1" applyFont="1" applyFill="1" applyBorder="1" applyAlignment="1" applyProtection="1">
      <alignment horizontal="center" vertical="center"/>
    </xf>
    <xf numFmtId="164" fontId="1" fillId="0" borderId="69" xfId="0" applyNumberFormat="1" applyFont="1" applyFill="1" applyBorder="1" applyAlignment="1" applyProtection="1">
      <alignment horizontal="center" vertical="center"/>
    </xf>
    <xf numFmtId="173" fontId="140" fillId="0" borderId="564"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9" fontId="6" fillId="0" borderId="74"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169" fontId="6" fillId="0" borderId="54" xfId="0" applyNumberFormat="1" applyFont="1" applyFill="1" applyBorder="1" applyAlignment="1" applyProtection="1">
      <alignment horizontal="center"/>
    </xf>
    <xf numFmtId="169" fontId="6" fillId="0" borderId="74"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horizontal="center" vertical="center"/>
    </xf>
    <xf numFmtId="169" fontId="6" fillId="0" borderId="54" xfId="0" applyNumberFormat="1" applyFont="1" applyFill="1" applyBorder="1" applyAlignment="1" applyProtection="1">
      <alignment horizontal="center" vertical="center"/>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73" fontId="144" fillId="3" borderId="564" xfId="0" applyNumberFormat="1" applyFont="1" applyFill="1" applyBorder="1" applyAlignment="1" applyProtection="1">
      <alignment horizontal="center" vertical="center"/>
    </xf>
    <xf numFmtId="173" fontId="144" fillId="3" borderId="0" xfId="0" applyNumberFormat="1" applyFont="1" applyFill="1" applyBorder="1" applyAlignment="1" applyProtection="1">
      <alignment horizontal="center" vertical="center"/>
    </xf>
    <xf numFmtId="164" fontId="6" fillId="0" borderId="106" xfId="0" applyFont="1" applyFill="1" applyBorder="1" applyAlignment="1" applyProtection="1">
      <alignment horizontal="center" vertical="center" wrapText="1"/>
    </xf>
    <xf numFmtId="164" fontId="6" fillId="0" borderId="68" xfId="0" applyFont="1" applyFill="1" applyBorder="1" applyAlignment="1" applyProtection="1">
      <alignment horizontal="center" vertical="center" wrapText="1"/>
    </xf>
    <xf numFmtId="164" fontId="6" fillId="0" borderId="118" xfId="0" applyFont="1" applyFill="1" applyBorder="1" applyAlignment="1" applyProtection="1">
      <alignment horizontal="center" vertical="center" wrapText="1"/>
    </xf>
    <xf numFmtId="164" fontId="6" fillId="0" borderId="69" xfId="0" applyFont="1" applyFill="1" applyBorder="1" applyAlignment="1" applyProtection="1">
      <alignment horizontal="center" vertical="center" wrapText="1"/>
    </xf>
    <xf numFmtId="173" fontId="140" fillId="0" borderId="313" xfId="4" applyNumberFormat="1" applyFont="1" applyFill="1" applyBorder="1" applyAlignment="1" applyProtection="1">
      <alignment horizontal="center" vertical="center"/>
    </xf>
    <xf numFmtId="164" fontId="1" fillId="0" borderId="824" xfId="0" applyFont="1" applyFill="1" applyBorder="1" applyAlignment="1" applyProtection="1">
      <alignment horizontal="center" vertical="center" wrapText="1"/>
    </xf>
    <xf numFmtId="164" fontId="1" fillId="0" borderId="823" xfId="0" applyFont="1" applyFill="1" applyBorder="1" applyAlignment="1" applyProtection="1">
      <alignment horizontal="center" vertical="center" wrapText="1"/>
    </xf>
    <xf numFmtId="164" fontId="10" fillId="0" borderId="0" xfId="0" applyFont="1" applyFill="1" applyBorder="1" applyAlignment="1" applyProtection="1">
      <alignment horizontal="center" vertical="center" wrapText="1"/>
    </xf>
    <xf numFmtId="164" fontId="71" fillId="9" borderId="564" xfId="0" applyNumberFormat="1" applyFont="1" applyFill="1" applyBorder="1" applyAlignment="1" applyProtection="1">
      <alignment horizontal="left" vertical="center"/>
    </xf>
    <xf numFmtId="164" fontId="71" fillId="9" borderId="0" xfId="0" applyNumberFormat="1" applyFont="1" applyFill="1" applyBorder="1" applyAlignment="1" applyProtection="1">
      <alignment horizontal="left" vertical="center"/>
    </xf>
    <xf numFmtId="164" fontId="71" fillId="9" borderId="32" xfId="0" applyNumberFormat="1" applyFont="1" applyFill="1" applyBorder="1" applyAlignment="1" applyProtection="1">
      <alignment horizontal="left" vertical="center"/>
    </xf>
    <xf numFmtId="164" fontId="71" fillId="9" borderId="7" xfId="0" applyNumberFormat="1" applyFont="1" applyFill="1" applyBorder="1" applyAlignment="1" applyProtection="1">
      <alignment horizontal="left" vertical="center"/>
    </xf>
    <xf numFmtId="164" fontId="71" fillId="9" borderId="461" xfId="0" applyNumberFormat="1" applyFont="1" applyFill="1" applyBorder="1" applyAlignment="1" applyProtection="1">
      <alignment horizontal="left" vertical="center"/>
    </xf>
    <xf numFmtId="164" fontId="71" fillId="9" borderId="530" xfId="0" applyNumberFormat="1" applyFont="1" applyFill="1" applyBorder="1" applyAlignment="1" applyProtection="1">
      <alignment horizontal="left" vertical="center"/>
    </xf>
    <xf numFmtId="0" fontId="72" fillId="0" borderId="431" xfId="0" applyNumberFormat="1" applyFont="1" applyFill="1" applyBorder="1" applyAlignment="1" applyProtection="1">
      <alignment horizontal="center" vertical="center"/>
    </xf>
    <xf numFmtId="0" fontId="72" fillId="0" borderId="460" xfId="0" applyNumberFormat="1" applyFont="1" applyFill="1" applyBorder="1" applyAlignment="1" applyProtection="1">
      <alignment horizontal="center" vertical="center"/>
    </xf>
    <xf numFmtId="38" fontId="62" fillId="18" borderId="526" xfId="0" applyNumberFormat="1" applyFont="1" applyFill="1" applyBorder="1" applyAlignment="1" applyProtection="1">
      <alignment horizontal="center" vertical="center"/>
    </xf>
    <xf numFmtId="38" fontId="11" fillId="8" borderId="245" xfId="0" applyNumberFormat="1" applyFont="1" applyFill="1" applyBorder="1" applyAlignment="1" applyProtection="1">
      <alignment horizontal="center" vertical="center"/>
    </xf>
    <xf numFmtId="38" fontId="11" fillId="8" borderId="252" xfId="0" applyNumberFormat="1" applyFont="1" applyFill="1" applyBorder="1" applyAlignment="1" applyProtection="1">
      <alignment horizontal="center" vertical="center"/>
    </xf>
    <xf numFmtId="0" fontId="66" fillId="13" borderId="152" xfId="0" applyNumberFormat="1" applyFont="1" applyFill="1" applyBorder="1" applyAlignment="1" applyProtection="1">
      <alignment horizontal="left" vertical="center" wrapText="1"/>
      <protection locked="0"/>
    </xf>
    <xf numFmtId="0" fontId="66" fillId="13" borderId="153" xfId="0" applyNumberFormat="1" applyFont="1" applyFill="1" applyBorder="1" applyAlignment="1" applyProtection="1">
      <alignment horizontal="left" vertical="center" wrapText="1"/>
      <protection locked="0"/>
    </xf>
    <xf numFmtId="0" fontId="66" fillId="13" borderId="252" xfId="0" applyNumberFormat="1" applyFont="1" applyFill="1" applyBorder="1" applyAlignment="1" applyProtection="1">
      <alignment horizontal="left" vertical="center" wrapText="1"/>
      <protection locked="0"/>
    </xf>
    <xf numFmtId="164" fontId="58" fillId="40" borderId="528" xfId="0" applyFont="1" applyFill="1" applyBorder="1" applyAlignment="1" applyProtection="1">
      <alignment horizontal="left" vertical="center" wrapText="1"/>
    </xf>
    <xf numFmtId="164" fontId="58" fillId="40" borderId="526" xfId="0" applyFont="1" applyFill="1" applyBorder="1" applyAlignment="1" applyProtection="1">
      <alignment horizontal="left" vertical="center" wrapText="1"/>
    </xf>
    <xf numFmtId="164" fontId="58" fillId="40" borderId="527" xfId="0" applyFont="1" applyFill="1" applyBorder="1" applyAlignment="1" applyProtection="1">
      <alignment horizontal="left" vertical="center" wrapText="1"/>
    </xf>
    <xf numFmtId="164" fontId="18" fillId="34" borderId="303" xfId="0" applyFont="1" applyFill="1" applyBorder="1" applyAlignment="1" applyProtection="1">
      <alignment horizontal="center" vertical="center"/>
      <protection locked="0"/>
    </xf>
    <xf numFmtId="38" fontId="19" fillId="8" borderId="449" xfId="0" applyNumberFormat="1" applyFont="1" applyFill="1" applyBorder="1" applyAlignment="1" applyProtection="1">
      <alignment horizontal="center" vertical="center" wrapText="1"/>
    </xf>
    <xf numFmtId="38" fontId="19" fillId="8" borderId="44" xfId="0" applyNumberFormat="1" applyFont="1" applyFill="1" applyBorder="1" applyAlignment="1" applyProtection="1">
      <alignment horizontal="center" vertical="center" wrapText="1"/>
    </xf>
    <xf numFmtId="38" fontId="19" fillId="7" borderId="449" xfId="0" applyNumberFormat="1" applyFont="1" applyFill="1" applyBorder="1" applyAlignment="1" applyProtection="1">
      <alignment horizontal="center" vertical="center" wrapText="1"/>
    </xf>
    <xf numFmtId="38" fontId="19" fillId="7" borderId="44" xfId="0" applyNumberFormat="1" applyFont="1" applyFill="1" applyBorder="1" applyAlignment="1" applyProtection="1">
      <alignment horizontal="center" vertical="center" wrapText="1"/>
    </xf>
    <xf numFmtId="38" fontId="19" fillId="7" borderId="46" xfId="0" applyNumberFormat="1" applyFont="1" applyFill="1" applyBorder="1" applyAlignment="1" applyProtection="1">
      <alignment horizontal="center" vertical="center" wrapText="1"/>
    </xf>
    <xf numFmtId="38" fontId="19" fillId="7" borderId="251" xfId="0" applyNumberFormat="1" applyFont="1" applyFill="1" applyBorder="1" applyAlignment="1" applyProtection="1">
      <alignment horizontal="center" vertical="center" wrapText="1"/>
    </xf>
    <xf numFmtId="38" fontId="66" fillId="19" borderId="528" xfId="0" applyNumberFormat="1" applyFont="1" applyFill="1" applyBorder="1" applyAlignment="1" applyProtection="1">
      <alignment horizontal="center" vertical="center" wrapText="1"/>
    </xf>
    <xf numFmtId="38" fontId="66" fillId="19" borderId="527" xfId="0" applyNumberFormat="1" applyFont="1" applyFill="1" applyBorder="1" applyAlignment="1" applyProtection="1">
      <alignment horizontal="center" vertical="center" wrapText="1"/>
    </xf>
    <xf numFmtId="10" fontId="72" fillId="0" borderId="431" xfId="5" applyNumberFormat="1" applyFont="1" applyFill="1" applyBorder="1" applyAlignment="1" applyProtection="1">
      <alignment horizontal="center" vertical="center"/>
    </xf>
    <xf numFmtId="10" fontId="72" fillId="0" borderId="460" xfId="5"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xf>
    <xf numFmtId="170" fontId="66" fillId="42" borderId="517" xfId="2" applyNumberFormat="1" applyFont="1" applyFill="1" applyBorder="1" applyAlignment="1" applyProtection="1">
      <alignment horizontal="center" vertical="center"/>
    </xf>
    <xf numFmtId="38" fontId="11" fillId="8" borderId="450" xfId="0" applyNumberFormat="1" applyFont="1" applyFill="1" applyBorder="1" applyAlignment="1" applyProtection="1">
      <alignment horizontal="center" vertical="center"/>
    </xf>
    <xf numFmtId="164" fontId="17" fillId="8" borderId="691" xfId="0" applyNumberFormat="1" applyFont="1" applyFill="1" applyBorder="1" applyAlignment="1" applyProtection="1">
      <alignment horizontal="center" vertical="center" wrapText="1"/>
    </xf>
    <xf numFmtId="38" fontId="17" fillId="8" borderId="691" xfId="0" applyNumberFormat="1" applyFont="1" applyFill="1" applyBorder="1" applyAlignment="1" applyProtection="1">
      <alignment horizontal="center" vertical="center" wrapText="1"/>
    </xf>
    <xf numFmtId="38" fontId="11" fillId="8" borderId="153" xfId="0" applyNumberFormat="1" applyFont="1" applyFill="1" applyBorder="1" applyAlignment="1" applyProtection="1">
      <alignment horizontal="center" vertical="center"/>
    </xf>
    <xf numFmtId="164" fontId="62" fillId="0" borderId="253" xfId="0" applyNumberFormat="1" applyFont="1" applyFill="1" applyBorder="1" applyAlignment="1" applyProtection="1">
      <alignment horizontal="left" vertical="center"/>
    </xf>
    <xf numFmtId="164" fontId="62" fillId="0" borderId="248" xfId="0" applyNumberFormat="1" applyFont="1" applyFill="1" applyBorder="1" applyAlignment="1" applyProtection="1">
      <alignment horizontal="left" vertical="center"/>
    </xf>
    <xf numFmtId="164" fontId="62" fillId="0" borderId="249" xfId="0" applyNumberFormat="1" applyFont="1" applyFill="1" applyBorder="1" applyAlignment="1" applyProtection="1">
      <alignment horizontal="left" vertical="center"/>
    </xf>
    <xf numFmtId="164" fontId="17" fillId="8" borderId="247" xfId="0" applyNumberFormat="1" applyFont="1" applyFill="1" applyBorder="1" applyAlignment="1" applyProtection="1">
      <alignment horizontal="center" vertical="center"/>
    </xf>
    <xf numFmtId="164" fontId="17" fillId="8" borderId="248" xfId="0" applyNumberFormat="1" applyFont="1" applyFill="1" applyBorder="1" applyAlignment="1" applyProtection="1">
      <alignment horizontal="center" vertical="center"/>
    </xf>
    <xf numFmtId="164" fontId="17" fillId="8" borderId="249" xfId="0" applyNumberFormat="1" applyFont="1" applyFill="1" applyBorder="1" applyAlignment="1" applyProtection="1">
      <alignment horizontal="center" vertical="center"/>
    </xf>
    <xf numFmtId="177" fontId="58" fillId="0" borderId="91" xfId="0" applyNumberFormat="1" applyFont="1" applyFill="1" applyBorder="1" applyAlignment="1" applyProtection="1">
      <alignment horizontal="center"/>
    </xf>
    <xf numFmtId="38" fontId="18" fillId="0" borderId="0" xfId="0" applyNumberFormat="1" applyFont="1" applyFill="1" applyBorder="1" applyAlignment="1" applyProtection="1">
      <alignment horizontal="center" vertical="center"/>
    </xf>
    <xf numFmtId="164" fontId="9" fillId="8" borderId="691" xfId="0" applyNumberFormat="1" applyFont="1" applyFill="1" applyBorder="1" applyAlignment="1" applyProtection="1">
      <alignment horizontal="center" vertical="center" wrapText="1"/>
    </xf>
    <xf numFmtId="38" fontId="30" fillId="3" borderId="173" xfId="0" applyNumberFormat="1" applyFont="1" applyFill="1" applyBorder="1" applyAlignment="1" applyProtection="1">
      <alignment horizontal="center" vertical="center" wrapText="1"/>
    </xf>
    <xf numFmtId="38" fontId="30" fillId="3" borderId="60" xfId="0" applyNumberFormat="1" applyFont="1" applyFill="1" applyBorder="1" applyAlignment="1" applyProtection="1">
      <alignment horizontal="center" vertical="center" wrapText="1"/>
    </xf>
    <xf numFmtId="6" fontId="71" fillId="0" borderId="738" xfId="0" applyNumberFormat="1" applyFont="1" applyBorder="1" applyAlignment="1" applyProtection="1">
      <alignment horizontal="center" vertical="center"/>
    </xf>
    <xf numFmtId="6" fontId="71" fillId="0" borderId="439" xfId="0" applyNumberFormat="1" applyFont="1" applyBorder="1" applyAlignment="1" applyProtection="1">
      <alignment horizontal="center" vertical="center"/>
    </xf>
    <xf numFmtId="6" fontId="71" fillId="0" borderId="728" xfId="0" applyNumberFormat="1" applyFont="1" applyBorder="1" applyAlignment="1" applyProtection="1">
      <alignment horizontal="center" vertical="center"/>
    </xf>
    <xf numFmtId="6" fontId="71" fillId="0" borderId="739" xfId="0" applyNumberFormat="1" applyFont="1" applyBorder="1" applyAlignment="1" applyProtection="1">
      <alignment horizontal="center" vertical="center"/>
    </xf>
    <xf numFmtId="6" fontId="71" fillId="0" borderId="303" xfId="0" applyNumberFormat="1" applyFont="1" applyBorder="1" applyAlignment="1" applyProtection="1">
      <alignment horizontal="center" vertical="center"/>
    </xf>
    <xf numFmtId="6" fontId="71" fillId="0" borderId="740" xfId="0" applyNumberFormat="1" applyFont="1" applyBorder="1" applyAlignment="1" applyProtection="1">
      <alignment horizontal="center" vertical="center"/>
    </xf>
    <xf numFmtId="170" fontId="71" fillId="5" borderId="702" xfId="2" applyNumberFormat="1" applyFont="1" applyFill="1" applyBorder="1" applyAlignment="1" applyProtection="1">
      <alignment horizontal="center" vertical="center"/>
    </xf>
    <xf numFmtId="170" fontId="71" fillId="5" borderId="700" xfId="2" applyNumberFormat="1" applyFont="1" applyFill="1" applyBorder="1" applyAlignment="1" applyProtection="1">
      <alignment horizontal="center" vertical="center"/>
    </xf>
    <xf numFmtId="169" fontId="65" fillId="3" borderId="754" xfId="0" applyNumberFormat="1" applyFont="1" applyFill="1" applyBorder="1" applyAlignment="1" applyProtection="1">
      <alignment horizontal="left" vertical="center"/>
    </xf>
    <xf numFmtId="169" fontId="65" fillId="3" borderId="755" xfId="0" applyNumberFormat="1" applyFont="1" applyFill="1" applyBorder="1" applyAlignment="1" applyProtection="1">
      <alignment horizontal="left" vertical="center"/>
    </xf>
    <xf numFmtId="169" fontId="65" fillId="3" borderId="756" xfId="0" applyNumberFormat="1" applyFont="1" applyFill="1" applyBorder="1" applyAlignment="1" applyProtection="1">
      <alignment horizontal="left" vertical="center"/>
    </xf>
    <xf numFmtId="38" fontId="19" fillId="7" borderId="521" xfId="0" applyNumberFormat="1" applyFont="1" applyFill="1" applyBorder="1" applyAlignment="1" applyProtection="1">
      <alignment horizontal="center" vertical="center" wrapText="1"/>
    </xf>
    <xf numFmtId="38" fontId="6" fillId="0" borderId="250" xfId="0" applyNumberFormat="1" applyFont="1" applyBorder="1" applyAlignment="1" applyProtection="1">
      <alignment horizontal="center" vertical="center" wrapText="1"/>
    </xf>
    <xf numFmtId="164" fontId="39" fillId="3" borderId="748" xfId="0" applyNumberFormat="1" applyFont="1" applyFill="1" applyBorder="1" applyAlignment="1" applyProtection="1">
      <alignment horizontal="left" vertical="center"/>
    </xf>
    <xf numFmtId="164" fontId="39" fillId="3" borderId="749" xfId="0" applyNumberFormat="1" applyFont="1" applyFill="1" applyBorder="1" applyAlignment="1" applyProtection="1">
      <alignment horizontal="left" vertical="center"/>
    </xf>
    <xf numFmtId="164" fontId="39" fillId="3" borderId="750" xfId="0" applyNumberFormat="1" applyFont="1" applyFill="1" applyBorder="1" applyAlignment="1" applyProtection="1">
      <alignment horizontal="left" vertical="center"/>
    </xf>
    <xf numFmtId="164" fontId="39" fillId="34" borderId="773" xfId="0" applyNumberFormat="1" applyFont="1" applyFill="1" applyBorder="1" applyAlignment="1" applyProtection="1">
      <alignment horizontal="left" vertical="center"/>
    </xf>
    <xf numFmtId="164" fontId="39" fillId="34" borderId="751" xfId="0" applyNumberFormat="1" applyFont="1" applyFill="1" applyBorder="1" applyAlignment="1" applyProtection="1">
      <alignment horizontal="left" vertical="center"/>
    </xf>
    <xf numFmtId="38" fontId="8" fillId="0" borderId="91" xfId="0" applyNumberFormat="1" applyFont="1" applyFill="1" applyBorder="1" applyAlignment="1" applyProtection="1">
      <alignment horizontal="center" vertical="top" wrapText="1"/>
    </xf>
    <xf numFmtId="164" fontId="18" fillId="34" borderId="0" xfId="0" applyNumberFormat="1" applyFont="1" applyFill="1" applyBorder="1" applyAlignment="1" applyProtection="1">
      <alignment horizontal="center" vertical="center"/>
      <protection locked="0"/>
    </xf>
    <xf numFmtId="164" fontId="160" fillId="3" borderId="564" xfId="0" applyNumberFormat="1" applyFont="1" applyFill="1" applyBorder="1" applyAlignment="1" applyProtection="1">
      <alignment horizontal="left" vertical="center" wrapText="1"/>
    </xf>
    <xf numFmtId="164" fontId="160" fillId="3" borderId="0" xfId="0" applyNumberFormat="1" applyFont="1" applyFill="1" applyBorder="1" applyAlignment="1" applyProtection="1">
      <alignment horizontal="left" vertical="center" wrapText="1"/>
    </xf>
    <xf numFmtId="164" fontId="160" fillId="3" borderId="535" xfId="0" applyNumberFormat="1" applyFont="1" applyFill="1" applyBorder="1" applyAlignment="1" applyProtection="1">
      <alignment horizontal="left" vertical="center" wrapText="1"/>
    </xf>
    <xf numFmtId="164" fontId="160" fillId="3" borderId="770" xfId="0" applyNumberFormat="1" applyFont="1" applyFill="1" applyBorder="1" applyAlignment="1" applyProtection="1">
      <alignment horizontal="left" vertical="center" wrapText="1"/>
    </xf>
    <xf numFmtId="164" fontId="62" fillId="0" borderId="106" xfId="0" applyNumberFormat="1" applyFont="1" applyFill="1" applyBorder="1" applyAlignment="1" applyProtection="1">
      <alignment horizontal="left" vertical="center"/>
      <protection hidden="1"/>
    </xf>
    <xf numFmtId="164" fontId="62" fillId="0" borderId="516" xfId="0" applyNumberFormat="1" applyFont="1" applyFill="1" applyBorder="1" applyAlignment="1" applyProtection="1">
      <alignment horizontal="left" vertical="center"/>
      <protection hidden="1"/>
    </xf>
    <xf numFmtId="164" fontId="62" fillId="0" borderId="816" xfId="0" applyNumberFormat="1" applyFont="1" applyFill="1" applyBorder="1" applyAlignment="1" applyProtection="1">
      <alignment horizontal="left" vertical="center"/>
      <protection hidden="1"/>
    </xf>
    <xf numFmtId="164" fontId="62" fillId="0" borderId="817" xfId="0" applyNumberFormat="1" applyFont="1" applyFill="1" applyBorder="1" applyAlignment="1" applyProtection="1">
      <alignment horizontal="left" vertical="center"/>
      <protection hidden="1"/>
    </xf>
    <xf numFmtId="164" fontId="62" fillId="0" borderId="770" xfId="0" applyNumberFormat="1" applyFont="1" applyFill="1" applyBorder="1" applyAlignment="1" applyProtection="1">
      <alignment horizontal="left" vertical="center"/>
      <protection hidden="1"/>
    </xf>
    <xf numFmtId="164" fontId="62" fillId="0" borderId="785" xfId="0" applyNumberFormat="1" applyFont="1" applyFill="1" applyBorder="1" applyAlignment="1" applyProtection="1">
      <alignment horizontal="left" vertical="center"/>
      <protection hidden="1"/>
    </xf>
    <xf numFmtId="164" fontId="39" fillId="3" borderId="743" xfId="0" applyNumberFormat="1" applyFont="1" applyFill="1" applyBorder="1" applyAlignment="1" applyProtection="1">
      <alignment horizontal="left" vertical="center"/>
    </xf>
    <xf numFmtId="164" fontId="39" fillId="3" borderId="741" xfId="0" applyNumberFormat="1" applyFont="1" applyFill="1" applyBorder="1" applyAlignment="1" applyProtection="1">
      <alignment horizontal="left" vertical="center"/>
    </xf>
    <xf numFmtId="164" fontId="39" fillId="3" borderId="744" xfId="0" applyNumberFormat="1" applyFont="1" applyFill="1" applyBorder="1" applyAlignment="1" applyProtection="1">
      <alignment horizontal="left" vertical="center"/>
    </xf>
    <xf numFmtId="164" fontId="27" fillId="3" borderId="702" xfId="0" applyNumberFormat="1" applyFont="1" applyFill="1" applyBorder="1" applyAlignment="1" applyProtection="1">
      <alignment horizontal="center" vertical="center" wrapText="1"/>
    </xf>
    <xf numFmtId="164" fontId="108" fillId="3" borderId="700" xfId="0" applyNumberFormat="1" applyFont="1" applyFill="1" applyBorder="1" applyAlignment="1" applyProtection="1">
      <alignment horizontal="center" vertical="center" wrapText="1"/>
    </xf>
    <xf numFmtId="164" fontId="108" fillId="3" borderId="701" xfId="0" applyNumberFormat="1" applyFont="1" applyFill="1" applyBorder="1" applyAlignment="1" applyProtection="1">
      <alignment horizontal="center" vertical="center" wrapText="1"/>
    </xf>
    <xf numFmtId="169" fontId="65" fillId="12" borderId="754" xfId="0" applyNumberFormat="1" applyFont="1" applyFill="1" applyBorder="1" applyAlignment="1" applyProtection="1">
      <alignment horizontal="left" vertical="center"/>
    </xf>
    <xf numFmtId="169" fontId="65" fillId="12" borderId="755" xfId="0" applyNumberFormat="1" applyFont="1" applyFill="1" applyBorder="1" applyAlignment="1" applyProtection="1">
      <alignment horizontal="left" vertical="center"/>
    </xf>
    <xf numFmtId="169" fontId="65" fillId="12" borderId="756" xfId="0" applyNumberFormat="1" applyFont="1" applyFill="1" applyBorder="1" applyAlignment="1" applyProtection="1">
      <alignment horizontal="left" vertical="center"/>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39" fillId="4" borderId="313"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horizontal="center" vertical="center"/>
    </xf>
    <xf numFmtId="38" fontId="31" fillId="3" borderId="189" xfId="0" applyNumberFormat="1" applyFont="1" applyFill="1" applyBorder="1" applyAlignment="1" applyProtection="1">
      <alignment horizontal="right" vertical="center"/>
    </xf>
    <xf numFmtId="38" fontId="31" fillId="3" borderId="246" xfId="0" applyNumberFormat="1" applyFont="1" applyFill="1" applyBorder="1" applyAlignment="1" applyProtection="1">
      <alignment horizontal="right" vertical="center"/>
    </xf>
    <xf numFmtId="164" fontId="39" fillId="3" borderId="737" xfId="0" applyNumberFormat="1" applyFont="1" applyFill="1" applyBorder="1" applyAlignment="1" applyProtection="1">
      <alignment horizontal="left" vertical="center"/>
    </xf>
    <xf numFmtId="164" fontId="39" fillId="3" borderId="695" xfId="0" applyNumberFormat="1" applyFont="1" applyFill="1" applyBorder="1" applyAlignment="1" applyProtection="1">
      <alignment horizontal="left" vertical="center"/>
    </xf>
    <xf numFmtId="164" fontId="39" fillId="3" borderId="734" xfId="0" applyNumberFormat="1" applyFont="1" applyFill="1" applyBorder="1" applyAlignment="1" applyProtection="1">
      <alignment horizontal="left" vertical="center"/>
    </xf>
    <xf numFmtId="164" fontId="6" fillId="13" borderId="580" xfId="0" applyFont="1" applyFill="1" applyBorder="1" applyAlignment="1" applyProtection="1">
      <alignment horizontal="left" vertical="center"/>
      <protection locked="0"/>
    </xf>
    <xf numFmtId="164" fontId="6" fillId="13" borderId="581" xfId="0" applyFont="1" applyFill="1" applyBorder="1" applyAlignment="1" applyProtection="1">
      <alignment horizontal="left" vertical="center"/>
      <protection locked="0"/>
    </xf>
    <xf numFmtId="169" fontId="6" fillId="13" borderId="578" xfId="0" applyNumberFormat="1" applyFont="1" applyFill="1" applyBorder="1" applyAlignment="1" applyProtection="1">
      <alignment horizontal="left" vertical="center"/>
      <protection locked="0"/>
    </xf>
    <xf numFmtId="169" fontId="1" fillId="0" borderId="152"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69" fontId="1" fillId="0" borderId="154" xfId="0" applyNumberFormat="1" applyFont="1" applyFill="1" applyBorder="1" applyAlignment="1" applyProtection="1">
      <alignment horizontal="center" vertical="center"/>
    </xf>
    <xf numFmtId="164" fontId="6" fillId="37" borderId="580" xfId="0" applyNumberFormat="1" applyFont="1" applyFill="1" applyBorder="1" applyAlignment="1" applyProtection="1">
      <alignment horizontal="left" vertical="center"/>
      <protection locked="0"/>
    </xf>
    <xf numFmtId="164" fontId="6" fillId="37" borderId="581" xfId="0" applyNumberFormat="1" applyFont="1" applyFill="1" applyBorder="1" applyAlignment="1" applyProtection="1">
      <alignment horizontal="left" vertical="center"/>
      <protection locked="0"/>
    </xf>
    <xf numFmtId="169" fontId="6" fillId="37" borderId="578" xfId="0" applyNumberFormat="1" applyFont="1" applyFill="1" applyBorder="1" applyAlignment="1" applyProtection="1">
      <alignment horizontal="left" vertical="center"/>
      <protection locked="0"/>
    </xf>
    <xf numFmtId="164" fontId="61" fillId="9" borderId="562" xfId="0" applyNumberFormat="1" applyFont="1" applyFill="1" applyBorder="1" applyAlignment="1" applyProtection="1">
      <alignment horizontal="left" vertical="center"/>
    </xf>
    <xf numFmtId="164" fontId="61" fillId="9" borderId="557" xfId="0" applyNumberFormat="1" applyFont="1" applyFill="1" applyBorder="1" applyAlignment="1" applyProtection="1">
      <alignment horizontal="left" vertical="center"/>
    </xf>
    <xf numFmtId="164" fontId="61" fillId="9" borderId="563" xfId="0" applyNumberFormat="1" applyFont="1" applyFill="1" applyBorder="1" applyAlignment="1" applyProtection="1">
      <alignment horizontal="left" vertical="center"/>
    </xf>
    <xf numFmtId="164" fontId="61" fillId="9" borderId="7" xfId="0" applyNumberFormat="1" applyFont="1" applyFill="1" applyBorder="1" applyAlignment="1" applyProtection="1">
      <alignment horizontal="left" vertical="center"/>
    </xf>
    <xf numFmtId="164" fontId="61" fillId="9" borderId="461" xfId="0" applyNumberFormat="1" applyFont="1" applyFill="1" applyBorder="1" applyAlignment="1" applyProtection="1">
      <alignment horizontal="left" vertical="center"/>
    </xf>
    <xf numFmtId="164" fontId="61" fillId="9" borderId="530" xfId="0" applyNumberFormat="1" applyFont="1" applyFill="1" applyBorder="1" applyAlignment="1" applyProtection="1">
      <alignment horizontal="left" vertical="center"/>
    </xf>
    <xf numFmtId="164" fontId="6" fillId="13" borderId="613" xfId="0" applyFont="1" applyFill="1" applyBorder="1" applyAlignment="1" applyProtection="1">
      <alignment horizontal="left" vertical="center"/>
      <protection locked="0"/>
    </xf>
    <xf numFmtId="164" fontId="6" fillId="13" borderId="614" xfId="0" applyFont="1" applyFill="1" applyBorder="1" applyAlignment="1" applyProtection="1">
      <alignment horizontal="left" vertical="center"/>
      <protection locked="0"/>
    </xf>
    <xf numFmtId="169" fontId="6" fillId="13" borderId="610" xfId="0" applyNumberFormat="1" applyFont="1" applyFill="1" applyBorder="1" applyAlignment="1" applyProtection="1">
      <alignment horizontal="left" vertical="center"/>
      <protection locked="0"/>
    </xf>
    <xf numFmtId="169" fontId="143" fillId="0" borderId="564" xfId="0" applyNumberFormat="1" applyFont="1" applyFill="1" applyBorder="1" applyAlignment="1" applyProtection="1">
      <alignment horizontal="center" vertical="center"/>
    </xf>
    <xf numFmtId="169" fontId="143" fillId="0" borderId="0" xfId="0" applyNumberFormat="1" applyFont="1" applyFill="1" applyBorder="1" applyAlignment="1" applyProtection="1">
      <alignment horizontal="center" vertical="center"/>
    </xf>
    <xf numFmtId="169" fontId="140" fillId="0" borderId="0" xfId="4" applyNumberFormat="1" applyFont="1" applyFill="1" applyBorder="1" applyAlignment="1" applyProtection="1">
      <alignment horizontal="center" vertical="center" textRotation="90" wrapText="1"/>
    </xf>
    <xf numFmtId="169" fontId="140" fillId="0" borderId="313" xfId="4" applyNumberFormat="1" applyFont="1" applyFill="1" applyBorder="1" applyAlignment="1" applyProtection="1">
      <alignment horizontal="center" vertical="center" wrapText="1"/>
    </xf>
    <xf numFmtId="38" fontId="6" fillId="0" borderId="251" xfId="0" applyNumberFormat="1" applyFont="1" applyBorder="1" applyAlignment="1" applyProtection="1">
      <alignment horizontal="center" vertical="center" wrapText="1"/>
    </xf>
    <xf numFmtId="164" fontId="34" fillId="8" borderId="528" xfId="0" applyNumberFormat="1" applyFont="1" applyFill="1" applyBorder="1" applyAlignment="1" applyProtection="1">
      <alignment horizontal="left" vertical="center" wrapText="1"/>
    </xf>
    <xf numFmtId="164" fontId="34" fillId="8" borderId="539" xfId="0" applyNumberFormat="1" applyFont="1" applyFill="1" applyBorder="1" applyAlignment="1" applyProtection="1">
      <alignment horizontal="left" vertical="center" wrapText="1"/>
    </xf>
    <xf numFmtId="164" fontId="34" fillId="8" borderId="538" xfId="0" applyNumberFormat="1" applyFont="1" applyFill="1" applyBorder="1" applyAlignment="1" applyProtection="1">
      <alignment horizontal="left" vertical="center" wrapText="1"/>
    </xf>
    <xf numFmtId="38" fontId="19" fillId="8" borderId="30" xfId="0" applyNumberFormat="1" applyFont="1" applyFill="1" applyBorder="1" applyAlignment="1" applyProtection="1">
      <alignment horizontal="center" vertical="center" wrapText="1"/>
    </xf>
    <xf numFmtId="38" fontId="6" fillId="0" borderId="44" xfId="0" applyNumberFormat="1" applyFont="1" applyBorder="1" applyAlignment="1" applyProtection="1">
      <alignment horizontal="center" vertical="center" wrapText="1"/>
    </xf>
    <xf numFmtId="165" fontId="30" fillId="0" borderId="92" xfId="0" applyNumberFormat="1" applyFont="1" applyFill="1" applyBorder="1" applyAlignment="1" applyProtection="1">
      <alignment horizontal="center" vertical="center"/>
    </xf>
    <xf numFmtId="165" fontId="30" fillId="0" borderId="238" xfId="0" applyNumberFormat="1" applyFont="1" applyFill="1" applyBorder="1" applyAlignment="1" applyProtection="1">
      <alignment horizontal="center" vertical="center"/>
    </xf>
    <xf numFmtId="164" fontId="8" fillId="0" borderId="531" xfId="0" applyNumberFormat="1" applyFont="1" applyFill="1" applyBorder="1" applyAlignment="1" applyProtection="1">
      <alignment horizontal="right" vertical="center"/>
    </xf>
    <xf numFmtId="164" fontId="8" fillId="0" borderId="532" xfId="0" applyNumberFormat="1" applyFont="1" applyFill="1" applyBorder="1" applyAlignment="1" applyProtection="1">
      <alignment horizontal="right" vertical="center"/>
    </xf>
    <xf numFmtId="169" fontId="8" fillId="0" borderId="532" xfId="0" applyNumberFormat="1" applyFont="1" applyFill="1" applyBorder="1" applyAlignment="1" applyProtection="1">
      <alignment horizontal="right" vertical="center"/>
    </xf>
    <xf numFmtId="164" fontId="8" fillId="0" borderId="211" xfId="0" applyNumberFormat="1" applyFont="1" applyFill="1" applyBorder="1" applyAlignment="1" applyProtection="1">
      <alignment horizontal="left" vertical="center"/>
    </xf>
    <xf numFmtId="164" fontId="8" fillId="0" borderId="38" xfId="0" applyNumberFormat="1" applyFont="1" applyFill="1" applyBorder="1" applyAlignment="1" applyProtection="1">
      <alignment horizontal="left" vertical="center"/>
    </xf>
    <xf numFmtId="164" fontId="8" fillId="0" borderId="548" xfId="0" applyNumberFormat="1" applyFont="1" applyFill="1" applyBorder="1" applyAlignment="1" applyProtection="1">
      <alignment horizontal="right" vertical="center"/>
    </xf>
    <xf numFmtId="164" fontId="8" fillId="0" borderId="628" xfId="0" applyNumberFormat="1" applyFont="1" applyFill="1" applyBorder="1" applyAlignment="1" applyProtection="1">
      <alignment horizontal="right" vertical="center"/>
    </xf>
    <xf numFmtId="169" fontId="8" fillId="0" borderId="628" xfId="0" applyNumberFormat="1" applyFont="1" applyFill="1" applyBorder="1" applyAlignment="1" applyProtection="1">
      <alignment horizontal="right" vertical="center"/>
    </xf>
    <xf numFmtId="164" fontId="6" fillId="13" borderId="813" xfId="0" applyFont="1" applyFill="1" applyBorder="1" applyAlignment="1" applyProtection="1">
      <alignment horizontal="left" vertical="center"/>
      <protection locked="0"/>
    </xf>
    <xf numFmtId="164" fontId="6" fillId="13" borderId="749" xfId="0" applyFont="1" applyFill="1" applyBorder="1" applyAlignment="1" applyProtection="1">
      <alignment horizontal="left" vertical="center"/>
      <protection locked="0"/>
    </xf>
    <xf numFmtId="169" fontId="6" fillId="13" borderId="814" xfId="0" applyNumberFormat="1" applyFont="1" applyFill="1" applyBorder="1" applyAlignment="1" applyProtection="1">
      <alignment horizontal="left" vertical="center"/>
      <protection locked="0"/>
    </xf>
    <xf numFmtId="164" fontId="6" fillId="6" borderId="591" xfId="0" applyNumberFormat="1" applyFont="1" applyFill="1" applyBorder="1" applyAlignment="1" applyProtection="1">
      <alignment horizontal="left" vertical="center"/>
      <protection locked="0"/>
    </xf>
    <xf numFmtId="164" fontId="6" fillId="6" borderId="592" xfId="0" applyNumberFormat="1" applyFont="1" applyFill="1" applyBorder="1" applyAlignment="1" applyProtection="1">
      <alignment horizontal="left" vertical="center"/>
      <protection locked="0"/>
    </xf>
    <xf numFmtId="169" fontId="6" fillId="6" borderId="593" xfId="0" applyNumberFormat="1" applyFont="1" applyFill="1" applyBorder="1" applyAlignment="1" applyProtection="1">
      <alignment horizontal="left" vertical="center"/>
      <protection locked="0"/>
    </xf>
    <xf numFmtId="4" fontId="139" fillId="0" borderId="313" xfId="4" applyNumberFormat="1" applyFont="1" applyFill="1" applyBorder="1" applyAlignment="1" applyProtection="1">
      <alignment horizontal="center" vertical="center"/>
    </xf>
    <xf numFmtId="4" fontId="139" fillId="0" borderId="0" xfId="4" applyNumberFormat="1" applyFont="1" applyFill="1" applyBorder="1" applyAlignment="1" applyProtection="1">
      <alignment horizontal="center" vertical="center"/>
    </xf>
    <xf numFmtId="164" fontId="153" fillId="0" borderId="824" xfId="4" applyFont="1" applyFill="1" applyBorder="1" applyAlignment="1">
      <alignment horizontal="left"/>
    </xf>
    <xf numFmtId="164" fontId="153" fillId="0" borderId="823" xfId="4" applyFont="1" applyFill="1" applyBorder="1" applyAlignment="1">
      <alignment horizontal="left"/>
    </xf>
    <xf numFmtId="164" fontId="71" fillId="9" borderId="846" xfId="0" applyNumberFormat="1" applyFont="1" applyFill="1" applyBorder="1" applyAlignment="1" applyProtection="1">
      <alignment horizontal="left" vertical="center"/>
    </xf>
    <xf numFmtId="164" fontId="71" fillId="9" borderId="820" xfId="0" applyNumberFormat="1" applyFont="1" applyFill="1" applyBorder="1" applyAlignment="1" applyProtection="1">
      <alignment horizontal="left" vertical="center"/>
    </xf>
    <xf numFmtId="164" fontId="71" fillId="9" borderId="848" xfId="0" applyNumberFormat="1" applyFont="1" applyFill="1" applyBorder="1" applyAlignment="1" applyProtection="1">
      <alignment horizontal="left" vertical="center"/>
    </xf>
    <xf numFmtId="164" fontId="71" fillId="9" borderId="847" xfId="0" applyNumberFormat="1" applyFont="1" applyFill="1" applyBorder="1" applyAlignment="1" applyProtection="1">
      <alignment horizontal="left" vertical="center"/>
    </xf>
    <xf numFmtId="164" fontId="71" fillId="9" borderId="782" xfId="0" applyNumberFormat="1" applyFont="1" applyFill="1" applyBorder="1" applyAlignment="1" applyProtection="1">
      <alignment horizontal="left" vertical="center"/>
    </xf>
    <xf numFmtId="164" fontId="71" fillId="9" borderId="826" xfId="0" applyNumberFormat="1" applyFont="1" applyFill="1" applyBorder="1" applyAlignment="1" applyProtection="1">
      <alignment horizontal="left" vertical="center"/>
    </xf>
    <xf numFmtId="169" fontId="143" fillId="4" borderId="564" xfId="0" applyNumberFormat="1" applyFont="1" applyFill="1" applyBorder="1" applyAlignment="1" applyProtection="1">
      <alignment horizontal="center" vertical="center"/>
    </xf>
    <xf numFmtId="169" fontId="143" fillId="4" borderId="0" xfId="0" applyNumberFormat="1" applyFont="1" applyFill="1" applyBorder="1" applyAlignment="1" applyProtection="1">
      <alignment horizontal="center" vertical="center"/>
    </xf>
    <xf numFmtId="164" fontId="6" fillId="13" borderId="838" xfId="0" applyFont="1" applyFill="1" applyBorder="1" applyAlignment="1" applyProtection="1">
      <alignment horizontal="left" vertical="center"/>
      <protection locked="0"/>
    </xf>
    <xf numFmtId="164" fontId="6" fillId="13" borderId="839" xfId="0" applyFont="1" applyFill="1" applyBorder="1" applyAlignment="1" applyProtection="1">
      <alignment horizontal="left" vertical="center"/>
      <protection locked="0"/>
    </xf>
    <xf numFmtId="169" fontId="6" fillId="13" borderId="840" xfId="0" applyNumberFormat="1" applyFont="1" applyFill="1" applyBorder="1" applyAlignment="1" applyProtection="1">
      <alignment horizontal="left" vertical="center"/>
      <protection locked="0"/>
    </xf>
    <xf numFmtId="38" fontId="8" fillId="41" borderId="809" xfId="0" applyNumberFormat="1" applyFont="1" applyFill="1" applyBorder="1" applyAlignment="1" applyProtection="1">
      <alignment horizontal="center" vertical="center" wrapText="1"/>
    </xf>
    <xf numFmtId="38" fontId="8" fillId="41" borderId="439" xfId="0" applyNumberFormat="1" applyFont="1" applyFill="1" applyBorder="1" applyAlignment="1" applyProtection="1">
      <alignment horizontal="center" vertical="center" wrapText="1"/>
    </xf>
    <xf numFmtId="38" fontId="8" fillId="41" borderId="806" xfId="0" applyNumberFormat="1" applyFont="1" applyFill="1" applyBorder="1" applyAlignment="1" applyProtection="1">
      <alignment horizontal="center" vertical="center" wrapText="1"/>
    </xf>
    <xf numFmtId="38" fontId="8" fillId="41" borderId="313" xfId="0" applyNumberFormat="1" applyFont="1" applyFill="1" applyBorder="1" applyAlignment="1" applyProtection="1">
      <alignment horizontal="center" vertical="center" wrapText="1"/>
    </xf>
    <xf numFmtId="38" fontId="8" fillId="41" borderId="0" xfId="0" applyNumberFormat="1" applyFont="1" applyFill="1" applyBorder="1" applyAlignment="1" applyProtection="1">
      <alignment horizontal="center" vertical="center" wrapText="1"/>
    </xf>
    <xf numFmtId="38" fontId="8" fillId="41" borderId="841" xfId="0" applyNumberFormat="1" applyFont="1" applyFill="1" applyBorder="1" applyAlignment="1" applyProtection="1">
      <alignment horizontal="center" vertical="center" wrapText="1"/>
    </xf>
    <xf numFmtId="38" fontId="8" fillId="41" borderId="777" xfId="0" applyNumberFormat="1" applyFont="1" applyFill="1" applyBorder="1" applyAlignment="1" applyProtection="1">
      <alignment horizontal="center" vertical="center" wrapText="1"/>
    </xf>
    <xf numFmtId="38" fontId="8" fillId="41" borderId="770" xfId="0" applyNumberFormat="1" applyFont="1" applyFill="1" applyBorder="1" applyAlignment="1" applyProtection="1">
      <alignment horizontal="center" vertical="center" wrapText="1"/>
    </xf>
    <xf numFmtId="38" fontId="8" fillId="41" borderId="778" xfId="0" applyNumberFormat="1" applyFont="1" applyFill="1" applyBorder="1" applyAlignment="1" applyProtection="1">
      <alignment horizontal="center" vertical="center" wrapText="1"/>
    </xf>
    <xf numFmtId="164" fontId="6" fillId="0" borderId="580" xfId="0" applyNumberFormat="1" applyFont="1" applyFill="1" applyBorder="1" applyAlignment="1" applyProtection="1">
      <alignment horizontal="left" vertical="center"/>
    </xf>
    <xf numFmtId="164" fontId="6" fillId="0" borderId="581" xfId="0" applyNumberFormat="1" applyFont="1" applyFill="1" applyBorder="1" applyAlignment="1" applyProtection="1">
      <alignment horizontal="left" vertical="center"/>
    </xf>
    <xf numFmtId="169" fontId="6" fillId="0" borderId="578" xfId="0" applyNumberFormat="1" applyFont="1" applyFill="1" applyBorder="1" applyAlignment="1" applyProtection="1">
      <alignment horizontal="left" vertical="center"/>
    </xf>
    <xf numFmtId="164" fontId="6" fillId="0" borderId="571" xfId="0" applyNumberFormat="1" applyFont="1" applyFill="1" applyBorder="1" applyAlignment="1" applyProtection="1">
      <alignment horizontal="left" vertical="center"/>
    </xf>
    <xf numFmtId="164" fontId="6" fillId="0" borderId="572" xfId="0" applyNumberFormat="1" applyFont="1" applyFill="1" applyBorder="1" applyAlignment="1" applyProtection="1">
      <alignment horizontal="left" vertical="center"/>
    </xf>
    <xf numFmtId="169" fontId="6" fillId="0" borderId="573" xfId="0" applyNumberFormat="1" applyFont="1" applyFill="1" applyBorder="1" applyAlignment="1" applyProtection="1">
      <alignment horizontal="left" vertical="center"/>
    </xf>
    <xf numFmtId="164" fontId="62" fillId="18" borderId="914" xfId="0" quotePrefix="1" applyNumberFormat="1" applyFont="1" applyFill="1" applyBorder="1" applyAlignment="1" applyProtection="1">
      <alignment horizontal="center" vertical="center"/>
    </xf>
    <xf numFmtId="164" fontId="62" fillId="18" borderId="695"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protection locked="0"/>
    </xf>
    <xf numFmtId="170" fontId="66" fillId="42" borderId="517" xfId="2" applyNumberFormat="1" applyFont="1" applyFill="1" applyBorder="1" applyAlignment="1" applyProtection="1">
      <alignment horizontal="center" vertical="center"/>
      <protection locked="0"/>
    </xf>
    <xf numFmtId="38" fontId="148" fillId="3" borderId="1040" xfId="0" applyNumberFormat="1" applyFont="1" applyFill="1" applyBorder="1" applyAlignment="1" applyProtection="1">
      <alignment horizontal="left" vertical="center" wrapText="1"/>
    </xf>
    <xf numFmtId="38" fontId="148" fillId="3" borderId="0" xfId="0" applyNumberFormat="1" applyFont="1" applyFill="1" applyBorder="1" applyAlignment="1" applyProtection="1">
      <alignment horizontal="left" vertical="center" wrapText="1"/>
    </xf>
    <xf numFmtId="38" fontId="148" fillId="3" borderId="841" xfId="0" applyNumberFormat="1" applyFont="1" applyFill="1" applyBorder="1" applyAlignment="1" applyProtection="1">
      <alignment horizontal="left" vertical="center" wrapText="1"/>
    </xf>
    <xf numFmtId="164" fontId="39" fillId="0" borderId="773" xfId="0" applyNumberFormat="1" applyFont="1" applyFill="1" applyBorder="1" applyAlignment="1" applyProtection="1">
      <alignment horizontal="left" vertical="center"/>
    </xf>
    <xf numFmtId="164" fontId="39" fillId="0" borderId="751" xfId="0" applyNumberFormat="1" applyFont="1" applyFill="1" applyBorder="1" applyAlignment="1" applyProtection="1">
      <alignment horizontal="left" vertical="center"/>
    </xf>
    <xf numFmtId="38" fontId="66" fillId="43" borderId="528" xfId="0" applyNumberFormat="1" applyFont="1" applyFill="1" applyBorder="1" applyAlignment="1" applyProtection="1">
      <alignment horizontal="center" vertical="center" wrapText="1"/>
    </xf>
    <xf numFmtId="38" fontId="66" fillId="43" borderId="527" xfId="0" applyNumberFormat="1" applyFont="1" applyFill="1" applyBorder="1" applyAlignment="1" applyProtection="1">
      <alignment horizontal="center" vertical="center" wrapText="1"/>
    </xf>
    <xf numFmtId="164" fontId="21" fillId="3" borderId="564" xfId="0" applyNumberFormat="1" applyFont="1" applyFill="1" applyBorder="1" applyAlignment="1" applyProtection="1">
      <alignment horizontal="left" vertical="center" wrapText="1"/>
    </xf>
    <xf numFmtId="164" fontId="21" fillId="3" borderId="0" xfId="0" applyNumberFormat="1" applyFont="1" applyFill="1" applyBorder="1" applyAlignment="1" applyProtection="1">
      <alignment horizontal="left" vertical="center" wrapText="1"/>
    </xf>
    <xf numFmtId="164" fontId="21" fillId="3" borderId="535" xfId="0" applyNumberFormat="1" applyFont="1" applyFill="1" applyBorder="1" applyAlignment="1" applyProtection="1">
      <alignment horizontal="left" vertical="center" wrapText="1"/>
    </xf>
    <xf numFmtId="164" fontId="21" fillId="3" borderId="770" xfId="0" applyNumberFormat="1" applyFont="1" applyFill="1" applyBorder="1" applyAlignment="1" applyProtection="1">
      <alignment horizontal="left" vertical="center" wrapText="1"/>
    </xf>
    <xf numFmtId="164" fontId="62" fillId="34" borderId="106" xfId="0" applyNumberFormat="1" applyFont="1" applyFill="1" applyBorder="1" applyAlignment="1" applyProtection="1">
      <alignment horizontal="left" vertical="center"/>
      <protection locked="0" hidden="1"/>
    </xf>
    <xf numFmtId="164" fontId="62" fillId="34" borderId="516" xfId="0" applyNumberFormat="1" applyFont="1" applyFill="1" applyBorder="1" applyAlignment="1" applyProtection="1">
      <alignment horizontal="left" vertical="center"/>
      <protection locked="0" hidden="1"/>
    </xf>
    <xf numFmtId="164" fontId="62" fillId="34" borderId="816" xfId="0" applyNumberFormat="1" applyFont="1" applyFill="1" applyBorder="1" applyAlignment="1" applyProtection="1">
      <alignment horizontal="left" vertical="center"/>
      <protection locked="0" hidden="1"/>
    </xf>
    <xf numFmtId="164" fontId="62" fillId="34" borderId="817" xfId="0" applyNumberFormat="1" applyFont="1" applyFill="1" applyBorder="1" applyAlignment="1" applyProtection="1">
      <alignment horizontal="left" vertical="center"/>
      <protection locked="0" hidden="1"/>
    </xf>
    <xf numFmtId="164" fontId="62" fillId="34" borderId="770" xfId="0" applyNumberFormat="1" applyFont="1" applyFill="1" applyBorder="1" applyAlignment="1" applyProtection="1">
      <alignment horizontal="left" vertical="center"/>
      <protection locked="0" hidden="1"/>
    </xf>
    <xf numFmtId="164" fontId="62" fillId="34" borderId="785" xfId="0" applyNumberFormat="1" applyFont="1" applyFill="1" applyBorder="1" applyAlignment="1" applyProtection="1">
      <alignment horizontal="left" vertical="center"/>
      <protection locked="0" hidden="1"/>
    </xf>
    <xf numFmtId="0" fontId="72" fillId="34" borderId="431" xfId="0" applyNumberFormat="1" applyFont="1" applyFill="1" applyBorder="1" applyAlignment="1" applyProtection="1">
      <alignment horizontal="center" vertical="center"/>
      <protection locked="0"/>
    </xf>
    <xf numFmtId="0" fontId="72" fillId="34" borderId="460" xfId="0" applyNumberFormat="1" applyFont="1" applyFill="1" applyBorder="1" applyAlignment="1" applyProtection="1">
      <alignment horizontal="center" vertical="center"/>
      <protection locked="0"/>
    </xf>
    <xf numFmtId="164" fontId="62" fillId="34" borderId="253" xfId="0" applyNumberFormat="1" applyFont="1" applyFill="1" applyBorder="1" applyAlignment="1" applyProtection="1">
      <alignment horizontal="left" vertical="center"/>
      <protection locked="0"/>
    </xf>
    <xf numFmtId="164" fontId="62" fillId="34" borderId="248" xfId="0" applyNumberFormat="1" applyFont="1" applyFill="1" applyBorder="1" applyAlignment="1" applyProtection="1">
      <alignment horizontal="left" vertical="center"/>
      <protection locked="0"/>
    </xf>
    <xf numFmtId="164" fontId="62" fillId="34" borderId="249" xfId="0" applyNumberFormat="1" applyFont="1" applyFill="1" applyBorder="1" applyAlignment="1" applyProtection="1">
      <alignment horizontal="left" vertical="center"/>
      <protection locked="0"/>
    </xf>
    <xf numFmtId="38" fontId="27" fillId="3" borderId="1038" xfId="0" applyNumberFormat="1" applyFont="1" applyFill="1" applyBorder="1" applyAlignment="1" applyProtection="1">
      <alignment vertical="center"/>
    </xf>
    <xf numFmtId="38" fontId="27" fillId="3" borderId="1039" xfId="0" applyNumberFormat="1" applyFont="1" applyFill="1" applyBorder="1" applyAlignment="1" applyProtection="1">
      <alignment vertical="center"/>
    </xf>
    <xf numFmtId="38" fontId="27" fillId="3" borderId="777" xfId="0" applyNumberFormat="1" applyFont="1" applyFill="1" applyBorder="1" applyAlignment="1" applyProtection="1">
      <alignment vertical="center"/>
    </xf>
    <xf numFmtId="38" fontId="27" fillId="3" borderId="770" xfId="0" applyNumberFormat="1" applyFont="1" applyFill="1" applyBorder="1" applyAlignment="1" applyProtection="1">
      <alignment vertical="center"/>
    </xf>
    <xf numFmtId="38" fontId="3" fillId="3" borderId="1040" xfId="0" applyNumberFormat="1" applyFont="1" applyFill="1" applyBorder="1" applyAlignment="1" applyProtection="1">
      <alignment horizontal="left" vertical="center"/>
    </xf>
    <xf numFmtId="38" fontId="3" fillId="3" borderId="0" xfId="0" applyNumberFormat="1" applyFont="1" applyFill="1" applyBorder="1" applyAlignment="1" applyProtection="1">
      <alignment horizontal="left" vertical="center"/>
    </xf>
    <xf numFmtId="38" fontId="3" fillId="3" borderId="841" xfId="0" applyNumberFormat="1" applyFont="1" applyFill="1" applyBorder="1" applyAlignment="1" applyProtection="1">
      <alignment horizontal="left" vertical="center"/>
    </xf>
    <xf numFmtId="164" fontId="73" fillId="3" borderId="0" xfId="3" applyNumberFormat="1" applyFont="1" applyFill="1" applyBorder="1" applyAlignment="1" applyProtection="1">
      <alignment horizontal="center" vertical="center"/>
    </xf>
    <xf numFmtId="164" fontId="2" fillId="8" borderId="140" xfId="0" applyNumberFormat="1" applyFont="1" applyFill="1" applyBorder="1" applyAlignment="1" applyProtection="1">
      <alignment horizontal="center" vertical="center" wrapText="1"/>
    </xf>
    <xf numFmtId="164" fontId="2" fillId="8" borderId="142" xfId="0" applyNumberFormat="1" applyFont="1" applyFill="1" applyBorder="1" applyAlignment="1" applyProtection="1">
      <alignment horizontal="center" vertical="center" wrapText="1"/>
    </xf>
    <xf numFmtId="164" fontId="2" fillId="8" borderId="181" xfId="0" applyNumberFormat="1" applyFont="1" applyFill="1" applyBorder="1" applyAlignment="1" applyProtection="1">
      <alignment horizontal="center" vertical="center" wrapText="1"/>
    </xf>
    <xf numFmtId="0" fontId="8" fillId="14" borderId="0" xfId="0" applyNumberFormat="1" applyFont="1" applyFill="1" applyBorder="1" applyAlignment="1" applyProtection="1">
      <alignment horizontal="left"/>
    </xf>
    <xf numFmtId="3" fontId="8" fillId="8" borderId="101" xfId="0" applyNumberFormat="1" applyFont="1" applyFill="1" applyBorder="1" applyAlignment="1" applyProtection="1">
      <alignment horizontal="center" vertical="center" wrapText="1"/>
    </xf>
    <xf numFmtId="3" fontId="8" fillId="8" borderId="39" xfId="0" applyNumberFormat="1" applyFont="1" applyFill="1" applyBorder="1" applyAlignment="1" applyProtection="1">
      <alignment horizontal="center" vertical="center" wrapText="1"/>
    </xf>
    <xf numFmtId="164" fontId="8" fillId="8" borderId="101" xfId="0" applyNumberFormat="1" applyFont="1" applyFill="1" applyBorder="1" applyAlignment="1" applyProtection="1">
      <alignment horizontal="center" vertical="center" wrapText="1"/>
    </xf>
    <xf numFmtId="164" fontId="8" fillId="8" borderId="101" xfId="0" applyFont="1" applyFill="1" applyBorder="1" applyAlignment="1" applyProtection="1">
      <alignment horizontal="center" vertical="center" wrapText="1"/>
    </xf>
    <xf numFmtId="164" fontId="9" fillId="8" borderId="101" xfId="0" applyFont="1" applyFill="1" applyBorder="1" applyAlignment="1" applyProtection="1">
      <alignment horizontal="center" vertical="center" wrapText="1"/>
    </xf>
    <xf numFmtId="3" fontId="8" fillId="8" borderId="151" xfId="0" applyNumberFormat="1" applyFont="1" applyFill="1" applyBorder="1" applyAlignment="1" applyProtection="1">
      <alignment horizontal="center" vertical="center" wrapText="1"/>
    </xf>
    <xf numFmtId="170" fontId="142" fillId="31" borderId="152" xfId="2" applyNumberFormat="1" applyFont="1" applyFill="1" applyBorder="1" applyAlignment="1" applyProtection="1">
      <alignment horizontal="center" vertical="center"/>
    </xf>
    <xf numFmtId="170" fontId="142" fillId="31" borderId="154" xfId="2" applyNumberFormat="1" applyFont="1" applyFill="1" applyBorder="1" applyAlignment="1" applyProtection="1">
      <alignment horizontal="center" vertical="center"/>
    </xf>
    <xf numFmtId="164" fontId="54" fillId="22" borderId="256" xfId="0" applyFont="1" applyFill="1" applyBorder="1" applyAlignment="1" applyProtection="1">
      <alignment horizontal="center"/>
    </xf>
    <xf numFmtId="164" fontId="54" fillId="22" borderId="91" xfId="0" applyFont="1" applyFill="1" applyBorder="1" applyAlignment="1" applyProtection="1">
      <alignment horizontal="center"/>
    </xf>
    <xf numFmtId="164" fontId="54" fillId="22" borderId="216" xfId="0" applyFont="1" applyFill="1" applyBorder="1" applyAlignment="1" applyProtection="1">
      <alignment horizontal="center"/>
    </xf>
    <xf numFmtId="164" fontId="54" fillId="22" borderId="71" xfId="0" applyFont="1" applyFill="1" applyBorder="1" applyAlignment="1" applyProtection="1">
      <alignment horizontal="center"/>
    </xf>
    <xf numFmtId="164" fontId="54" fillId="22" borderId="76" xfId="0" applyFont="1" applyFill="1" applyBorder="1" applyAlignment="1" applyProtection="1">
      <alignment horizontal="center"/>
    </xf>
    <xf numFmtId="164" fontId="54" fillId="22" borderId="150" xfId="0" applyFont="1" applyFill="1" applyBorder="1" applyAlignment="1" applyProtection="1">
      <alignment horizontal="center"/>
    </xf>
    <xf numFmtId="164" fontId="54" fillId="22" borderId="414" xfId="0" applyFont="1" applyFill="1" applyBorder="1" applyAlignment="1" applyProtection="1">
      <alignment horizontal="center"/>
    </xf>
    <xf numFmtId="164" fontId="54" fillId="22" borderId="285" xfId="0" applyFont="1" applyFill="1" applyBorder="1" applyAlignment="1" applyProtection="1">
      <alignment horizontal="center"/>
    </xf>
    <xf numFmtId="164" fontId="54" fillId="22" borderId="279" xfId="0" applyFont="1" applyFill="1" applyBorder="1" applyAlignment="1" applyProtection="1">
      <alignment horizontal="center"/>
    </xf>
    <xf numFmtId="164" fontId="54" fillId="22" borderId="409" xfId="0" applyFont="1" applyFill="1" applyBorder="1" applyAlignment="1" applyProtection="1">
      <alignment horizontal="center"/>
    </xf>
    <xf numFmtId="164" fontId="146" fillId="8" borderId="108" xfId="0" applyNumberFormat="1" applyFont="1" applyFill="1" applyBorder="1" applyAlignment="1" applyProtection="1">
      <alignment horizontal="center" vertical="center" wrapText="1"/>
    </xf>
    <xf numFmtId="164" fontId="161" fillId="8" borderId="142" xfId="0" applyNumberFormat="1" applyFont="1" applyFill="1" applyBorder="1" applyAlignment="1" applyProtection="1">
      <alignment horizontal="center" vertical="center" wrapText="1"/>
    </xf>
    <xf numFmtId="164" fontId="161" fillId="8" borderId="181" xfId="0" applyNumberFormat="1" applyFont="1" applyFill="1" applyBorder="1" applyAlignment="1" applyProtection="1">
      <alignment horizontal="center" vertical="center" wrapText="1"/>
    </xf>
    <xf numFmtId="3" fontId="8" fillId="8" borderId="210" xfId="0" applyNumberFormat="1" applyFont="1" applyFill="1" applyBorder="1" applyAlignment="1" applyProtection="1">
      <alignment horizontal="center" vertical="center" wrapText="1"/>
    </xf>
    <xf numFmtId="3" fontId="8" fillId="8" borderId="257" xfId="0" applyNumberFormat="1" applyFont="1" applyFill="1" applyBorder="1" applyAlignment="1" applyProtection="1">
      <alignment horizontal="center" vertical="center" wrapText="1"/>
    </xf>
    <xf numFmtId="3" fontId="8" fillId="8" borderId="124" xfId="0" applyNumberFormat="1" applyFont="1" applyFill="1" applyBorder="1" applyAlignment="1" applyProtection="1">
      <alignment horizontal="center" vertical="center" wrapText="1"/>
    </xf>
    <xf numFmtId="164" fontId="8" fillId="8" borderId="210" xfId="0" applyNumberFormat="1" applyFont="1" applyFill="1" applyBorder="1" applyAlignment="1" applyProtection="1">
      <alignment horizontal="center" vertical="center" wrapText="1"/>
    </xf>
    <xf numFmtId="170" fontId="123" fillId="31" borderId="699" xfId="2" applyNumberFormat="1" applyFont="1" applyFill="1" applyBorder="1" applyAlignment="1" applyProtection="1">
      <alignment horizontal="center" vertical="center"/>
    </xf>
    <xf numFmtId="164" fontId="159" fillId="0" borderId="628" xfId="3" applyNumberFormat="1" applyFont="1" applyFill="1" applyBorder="1" applyAlignment="1" applyProtection="1">
      <alignment horizontal="center" vertical="center"/>
    </xf>
    <xf numFmtId="164" fontId="19" fillId="8" borderId="45" xfId="0" applyNumberFormat="1" applyFont="1" applyFill="1" applyBorder="1" applyAlignment="1" applyProtection="1">
      <alignment horizontal="center" vertical="center" wrapText="1"/>
    </xf>
    <xf numFmtId="164" fontId="21" fillId="8" borderId="46" xfId="0" applyNumberFormat="1" applyFont="1" applyFill="1" applyBorder="1" applyAlignment="1" applyProtection="1">
      <alignment horizontal="center" vertical="center" wrapText="1"/>
    </xf>
    <xf numFmtId="164" fontId="21" fillId="8" borderId="255" xfId="0" applyNumberFormat="1" applyFont="1" applyFill="1" applyBorder="1" applyAlignment="1" applyProtection="1">
      <alignment horizontal="center" vertical="center" wrapText="1"/>
    </xf>
    <xf numFmtId="164" fontId="8" fillId="8" borderId="210" xfId="0" applyFont="1" applyFill="1" applyBorder="1" applyAlignment="1" applyProtection="1">
      <alignment horizontal="center" vertical="center" wrapText="1"/>
    </xf>
    <xf numFmtId="0" fontId="8" fillId="14" borderId="73" xfId="0" applyNumberFormat="1" applyFont="1" applyFill="1" applyBorder="1" applyAlignment="1" applyProtection="1">
      <alignment horizontal="left"/>
    </xf>
    <xf numFmtId="164" fontId="19" fillId="8" borderId="35" xfId="0" applyNumberFormat="1" applyFont="1" applyFill="1" applyBorder="1" applyAlignment="1" applyProtection="1">
      <alignment horizontal="center" vertical="center" wrapText="1"/>
    </xf>
    <xf numFmtId="164" fontId="70" fillId="3" borderId="706" xfId="3" applyNumberFormat="1" applyFont="1" applyFill="1" applyBorder="1" applyAlignment="1" applyProtection="1">
      <alignment horizontal="center" vertical="center"/>
    </xf>
    <xf numFmtId="164" fontId="70" fillId="3" borderId="628" xfId="3" applyNumberFormat="1" applyFont="1" applyFill="1" applyBorder="1" applyAlignment="1" applyProtection="1">
      <alignment horizontal="center" vertical="center"/>
    </xf>
    <xf numFmtId="164" fontId="8" fillId="8" borderId="108" xfId="0" applyFont="1" applyFill="1" applyBorder="1" applyAlignment="1" applyProtection="1">
      <alignment horizontal="center" vertical="center" wrapText="1"/>
    </xf>
    <xf numFmtId="164" fontId="9" fillId="8" borderId="142" xfId="0" applyFont="1" applyFill="1" applyBorder="1" applyAlignment="1" applyProtection="1">
      <alignment horizontal="center" vertical="center" wrapText="1"/>
    </xf>
    <xf numFmtId="164" fontId="9" fillId="8" borderId="181" xfId="0" applyFont="1" applyFill="1" applyBorder="1" applyAlignment="1" applyProtection="1">
      <alignment horizontal="center" vertical="center" wrapText="1"/>
    </xf>
    <xf numFmtId="164" fontId="3" fillId="0" borderId="101" xfId="0" applyFont="1" applyBorder="1" applyProtection="1"/>
    <xf numFmtId="164" fontId="87" fillId="15" borderId="0" xfId="0" applyNumberFormat="1" applyFont="1" applyFill="1" applyBorder="1" applyAlignment="1" applyProtection="1">
      <alignment horizontal="left"/>
    </xf>
    <xf numFmtId="164" fontId="87" fillId="15" borderId="73" xfId="0" applyNumberFormat="1" applyFont="1" applyFill="1" applyBorder="1" applyAlignment="1" applyProtection="1">
      <alignment horizontal="left"/>
    </xf>
    <xf numFmtId="0" fontId="15" fillId="13" borderId="39" xfId="0" applyNumberFormat="1" applyFont="1" applyFill="1" applyBorder="1" applyAlignment="1" applyProtection="1">
      <alignment horizontal="left" vertical="center" wrapText="1"/>
      <protection locked="0"/>
    </xf>
    <xf numFmtId="0" fontId="15" fillId="13" borderId="43" xfId="0" applyNumberFormat="1" applyFont="1" applyFill="1" applyBorder="1" applyAlignment="1" applyProtection="1">
      <alignment horizontal="left" vertical="center" wrapText="1"/>
      <protection locked="0"/>
    </xf>
    <xf numFmtId="0" fontId="15" fillId="13" borderId="124" xfId="0" applyNumberFormat="1" applyFont="1" applyFill="1" applyBorder="1" applyAlignment="1" applyProtection="1">
      <alignment horizontal="left" vertical="center" wrapText="1"/>
      <protection locked="0"/>
    </xf>
    <xf numFmtId="0" fontId="6" fillId="13" borderId="324" xfId="0" applyNumberFormat="1" applyFont="1" applyFill="1" applyBorder="1" applyAlignment="1" applyProtection="1">
      <alignment horizontal="left" vertical="center" wrapText="1"/>
      <protection locked="0"/>
    </xf>
    <xf numFmtId="0" fontId="6" fillId="13" borderId="412" xfId="0" applyNumberFormat="1" applyFont="1" applyFill="1" applyBorder="1" applyAlignment="1" applyProtection="1">
      <alignment horizontal="left" vertical="center" wrapText="1"/>
      <protection locked="0"/>
    </xf>
    <xf numFmtId="0" fontId="6" fillId="13" borderId="413" xfId="0" applyNumberFormat="1" applyFont="1" applyFill="1" applyBorder="1" applyAlignment="1" applyProtection="1">
      <alignment horizontal="left" vertical="center" wrapText="1"/>
      <protection locked="0"/>
    </xf>
    <xf numFmtId="164" fontId="135" fillId="0" borderId="323" xfId="0" applyFont="1" applyBorder="1" applyAlignment="1" applyProtection="1">
      <alignment horizontal="left" vertical="top" wrapText="1"/>
    </xf>
    <xf numFmtId="164" fontId="8" fillId="14" borderId="146" xfId="0" applyFont="1" applyFill="1" applyBorder="1" applyAlignment="1" applyProtection="1">
      <alignment horizontal="center"/>
    </xf>
    <xf numFmtId="164" fontId="8" fillId="14" borderId="187" xfId="0" applyFont="1" applyFill="1" applyBorder="1" applyAlignment="1" applyProtection="1">
      <alignment horizontal="center"/>
    </xf>
    <xf numFmtId="0" fontId="6" fillId="13" borderId="39" xfId="0" applyNumberFormat="1" applyFont="1" applyFill="1" applyBorder="1" applyAlignment="1" applyProtection="1">
      <alignment horizontal="left" vertical="center" wrapText="1"/>
      <protection locked="0"/>
    </xf>
    <xf numFmtId="0" fontId="6" fillId="13" borderId="43" xfId="0" applyNumberFormat="1" applyFont="1" applyFill="1" applyBorder="1" applyAlignment="1" applyProtection="1">
      <alignment horizontal="left" vertical="center" wrapText="1"/>
      <protection locked="0"/>
    </xf>
    <xf numFmtId="0" fontId="6" fillId="13" borderId="124" xfId="0" applyNumberFormat="1" applyFont="1" applyFill="1" applyBorder="1" applyAlignment="1" applyProtection="1">
      <alignment horizontal="left" vertical="center" wrapText="1"/>
      <protection locked="0"/>
    </xf>
    <xf numFmtId="164" fontId="54" fillId="22" borderId="47" xfId="0" applyFont="1" applyFill="1" applyBorder="1" applyAlignment="1" applyProtection="1">
      <alignment horizontal="center"/>
    </xf>
    <xf numFmtId="164" fontId="54" fillId="22" borderId="0" xfId="0" applyFont="1" applyFill="1" applyBorder="1" applyAlignment="1" applyProtection="1">
      <alignment horizontal="center"/>
    </xf>
    <xf numFmtId="164" fontId="54" fillId="22" borderId="73" xfId="0" applyFont="1" applyFill="1" applyBorder="1" applyAlignment="1" applyProtection="1">
      <alignment horizontal="center"/>
    </xf>
    <xf numFmtId="0" fontId="1" fillId="13" borderId="39" xfId="0" applyNumberFormat="1" applyFont="1" applyFill="1" applyBorder="1" applyAlignment="1" applyProtection="1">
      <alignment horizontal="left" vertical="center" wrapText="1"/>
      <protection locked="0"/>
    </xf>
    <xf numFmtId="164" fontId="87" fillId="15" borderId="0" xfId="0" applyNumberFormat="1" applyFont="1" applyFill="1" applyBorder="1" applyAlignment="1" applyProtection="1">
      <alignment horizontal="right"/>
    </xf>
    <xf numFmtId="164" fontId="87" fillId="15" borderId="73" xfId="0" applyNumberFormat="1" applyFont="1" applyFill="1" applyBorder="1" applyAlignment="1" applyProtection="1">
      <alignment horizontal="right"/>
    </xf>
    <xf numFmtId="0" fontId="1" fillId="13" borderId="324" xfId="0" applyNumberFormat="1" applyFont="1" applyFill="1" applyBorder="1" applyAlignment="1" applyProtection="1">
      <alignment horizontal="left" vertical="center" wrapText="1"/>
      <protection locked="0"/>
    </xf>
    <xf numFmtId="0" fontId="1" fillId="13" borderId="412" xfId="0" applyNumberFormat="1" applyFont="1" applyFill="1" applyBorder="1" applyAlignment="1" applyProtection="1">
      <alignment horizontal="left" vertical="center" wrapText="1"/>
      <protection locked="0"/>
    </xf>
    <xf numFmtId="0" fontId="1" fillId="13" borderId="413" xfId="0" applyNumberFormat="1" applyFont="1" applyFill="1" applyBorder="1" applyAlignment="1" applyProtection="1">
      <alignment horizontal="left" vertical="center" wrapText="1"/>
      <protection locked="0"/>
    </xf>
    <xf numFmtId="164" fontId="8" fillId="23" borderId="792" xfId="0" applyFont="1" applyFill="1" applyBorder="1" applyAlignment="1">
      <alignment horizontal="right"/>
    </xf>
    <xf numFmtId="164" fontId="8" fillId="23" borderId="765" xfId="0" applyFont="1" applyFill="1" applyBorder="1" applyAlignment="1">
      <alignment horizontal="right"/>
    </xf>
    <xf numFmtId="164" fontId="8" fillId="23" borderId="811" xfId="0" applyFont="1" applyFill="1" applyBorder="1" applyAlignment="1">
      <alignment horizontal="right"/>
    </xf>
    <xf numFmtId="164" fontId="54" fillId="22" borderId="106" xfId="0" applyFont="1" applyFill="1" applyBorder="1" applyAlignment="1">
      <alignment horizontal="center"/>
    </xf>
    <xf numFmtId="164" fontId="54" fillId="22" borderId="79" xfId="0" applyFont="1" applyFill="1" applyBorder="1" applyAlignment="1">
      <alignment horizontal="center"/>
    </xf>
    <xf numFmtId="164" fontId="54" fillId="22" borderId="68" xfId="0" applyFont="1" applyFill="1" applyBorder="1" applyAlignment="1">
      <alignment horizontal="center"/>
    </xf>
    <xf numFmtId="170" fontId="124" fillId="31" borderId="39" xfId="2" applyNumberFormat="1" applyFont="1" applyFill="1" applyBorder="1" applyAlignment="1" applyProtection="1">
      <alignment horizontal="center" vertical="center"/>
    </xf>
    <xf numFmtId="170" fontId="124" fillId="31" borderId="43" xfId="2" applyNumberFormat="1" applyFont="1" applyFill="1" applyBorder="1" applyAlignment="1" applyProtection="1">
      <alignment horizontal="center" vertical="center"/>
    </xf>
    <xf numFmtId="170" fontId="124" fillId="31" borderId="124" xfId="2" applyNumberFormat="1" applyFont="1" applyFill="1" applyBorder="1" applyAlignment="1" applyProtection="1">
      <alignment horizontal="center" vertical="center"/>
    </xf>
    <xf numFmtId="0" fontId="16" fillId="13" borderId="39" xfId="0" applyNumberFormat="1" applyFont="1" applyFill="1" applyBorder="1" applyAlignment="1" applyProtection="1">
      <alignment horizontal="left" vertical="center"/>
      <protection locked="0"/>
    </xf>
    <xf numFmtId="0" fontId="16" fillId="13" borderId="43" xfId="0" applyNumberFormat="1" applyFont="1" applyFill="1" applyBorder="1" applyAlignment="1" applyProtection="1">
      <alignment horizontal="left" vertical="center"/>
      <protection locked="0"/>
    </xf>
    <xf numFmtId="0" fontId="16" fillId="13" borderId="124" xfId="0" applyNumberFormat="1" applyFont="1" applyFill="1" applyBorder="1" applyAlignment="1" applyProtection="1">
      <alignment horizontal="left" vertical="center"/>
      <protection locked="0"/>
    </xf>
    <xf numFmtId="164" fontId="54" fillId="22" borderId="258" xfId="0" applyFont="1" applyFill="1" applyBorder="1" applyAlignment="1">
      <alignment horizontal="center"/>
    </xf>
    <xf numFmtId="164" fontId="54" fillId="22" borderId="259" xfId="0" applyFont="1" applyFill="1" applyBorder="1" applyAlignment="1">
      <alignment horizontal="center"/>
    </xf>
    <xf numFmtId="164" fontId="54" fillId="22" borderId="256" xfId="0" applyFont="1" applyFill="1" applyBorder="1" applyAlignment="1">
      <alignment horizontal="center"/>
    </xf>
    <xf numFmtId="164" fontId="54" fillId="22" borderId="91" xfId="0" applyFont="1" applyFill="1" applyBorder="1" applyAlignment="1">
      <alignment horizontal="center"/>
    </xf>
    <xf numFmtId="164" fontId="54" fillId="22" borderId="216" xfId="0" applyFont="1" applyFill="1" applyBorder="1" applyAlignment="1">
      <alignment horizontal="center"/>
    </xf>
    <xf numFmtId="170" fontId="124" fillId="26" borderId="39" xfId="2" applyNumberFormat="1" applyFont="1" applyFill="1" applyBorder="1" applyAlignment="1" applyProtection="1">
      <alignment horizontal="center" vertical="center"/>
    </xf>
    <xf numFmtId="170" fontId="124" fillId="26" borderId="43" xfId="2" applyNumberFormat="1" applyFont="1" applyFill="1" applyBorder="1" applyAlignment="1" applyProtection="1">
      <alignment horizontal="center" vertical="center"/>
    </xf>
    <xf numFmtId="170" fontId="124" fillId="26" borderId="124" xfId="2" applyNumberFormat="1" applyFont="1" applyFill="1" applyBorder="1" applyAlignment="1" applyProtection="1">
      <alignment horizontal="center" vertical="center"/>
    </xf>
    <xf numFmtId="164" fontId="54" fillId="22" borderId="118" xfId="0" applyFont="1" applyFill="1" applyBorder="1" applyAlignment="1">
      <alignment horizontal="center"/>
    </xf>
    <xf numFmtId="164" fontId="54" fillId="22" borderId="69" xfId="0" applyFont="1" applyFill="1" applyBorder="1" applyAlignment="1">
      <alignment horizontal="center"/>
    </xf>
    <xf numFmtId="170" fontId="124" fillId="31" borderId="282" xfId="2" applyNumberFormat="1" applyFont="1" applyFill="1" applyBorder="1" applyAlignment="1" applyProtection="1">
      <alignment horizontal="center" vertical="center"/>
    </xf>
    <xf numFmtId="170" fontId="124" fillId="31" borderId="281" xfId="2" applyNumberFormat="1" applyFont="1" applyFill="1" applyBorder="1" applyAlignment="1" applyProtection="1">
      <alignment horizontal="center" vertical="center"/>
    </xf>
    <xf numFmtId="170" fontId="124" fillId="31" borderId="278" xfId="2" applyNumberFormat="1" applyFont="1" applyFill="1" applyBorder="1" applyAlignment="1" applyProtection="1">
      <alignment horizontal="center" vertical="center"/>
    </xf>
    <xf numFmtId="164" fontId="10" fillId="0" borderId="0" xfId="0" applyFont="1" applyBorder="1" applyAlignment="1" applyProtection="1">
      <alignment horizontal="left" wrapText="1"/>
    </xf>
    <xf numFmtId="38" fontId="15" fillId="13" borderId="39" xfId="0" applyNumberFormat="1" applyFont="1" applyFill="1" applyBorder="1" applyAlignment="1" applyProtection="1">
      <alignment horizontal="left" vertical="center" wrapText="1"/>
      <protection locked="0"/>
    </xf>
    <xf numFmtId="38" fontId="15" fillId="13" borderId="43" xfId="0" applyNumberFormat="1" applyFont="1" applyFill="1" applyBorder="1" applyAlignment="1" applyProtection="1">
      <alignment horizontal="left" vertical="center" wrapText="1"/>
      <protection locked="0"/>
    </xf>
    <xf numFmtId="38" fontId="15" fillId="13" borderId="124" xfId="0" applyNumberFormat="1" applyFont="1" applyFill="1" applyBorder="1" applyAlignment="1" applyProtection="1">
      <alignment horizontal="left" vertical="center" wrapText="1"/>
      <protection locked="0"/>
    </xf>
    <xf numFmtId="38" fontId="15" fillId="13" borderId="703" xfId="0" applyNumberFormat="1" applyFont="1" applyFill="1" applyBorder="1" applyAlignment="1" applyProtection="1">
      <alignment horizontal="left" vertical="center" wrapText="1"/>
      <protection locked="0"/>
    </xf>
    <xf numFmtId="38" fontId="15" fillId="13" borderId="704" xfId="0" applyNumberFormat="1" applyFont="1" applyFill="1" applyBorder="1" applyAlignment="1" applyProtection="1">
      <alignment horizontal="left" vertical="center" wrapText="1"/>
      <protection locked="0"/>
    </xf>
    <xf numFmtId="38" fontId="15" fillId="13" borderId="705" xfId="0" applyNumberFormat="1" applyFont="1" applyFill="1" applyBorder="1" applyAlignment="1" applyProtection="1">
      <alignment horizontal="left" vertical="center" wrapText="1"/>
      <protection locked="0"/>
    </xf>
    <xf numFmtId="164" fontId="54" fillId="22" borderId="70" xfId="0" applyFont="1" applyFill="1" applyBorder="1" applyAlignment="1" applyProtection="1">
      <alignment horizontal="center"/>
    </xf>
    <xf numFmtId="164" fontId="54" fillId="22" borderId="146" xfId="0" applyFont="1" applyFill="1" applyBorder="1" applyAlignment="1" applyProtection="1">
      <alignment horizontal="center"/>
    </xf>
    <xf numFmtId="164" fontId="54" fillId="22" borderId="187" xfId="0" applyFont="1" applyFill="1" applyBorder="1" applyAlignment="1" applyProtection="1">
      <alignment horizontal="center"/>
    </xf>
    <xf numFmtId="38" fontId="15" fillId="13" borderId="39" xfId="0" applyNumberFormat="1" applyFont="1" applyFill="1" applyBorder="1" applyAlignment="1" applyProtection="1">
      <alignment vertical="center" wrapText="1"/>
      <protection locked="0"/>
    </xf>
    <xf numFmtId="38" fontId="15" fillId="13" borderId="43" xfId="0" applyNumberFormat="1" applyFont="1" applyFill="1" applyBorder="1" applyAlignment="1" applyProtection="1">
      <alignment vertical="center" wrapText="1"/>
      <protection locked="0"/>
    </xf>
    <xf numFmtId="38" fontId="15" fillId="13" borderId="124" xfId="0" applyNumberFormat="1" applyFont="1" applyFill="1" applyBorder="1" applyAlignment="1" applyProtection="1">
      <alignment vertical="center" wrapText="1"/>
      <protection locked="0"/>
    </xf>
    <xf numFmtId="164" fontId="19" fillId="14" borderId="146" xfId="0" applyFont="1" applyFill="1" applyBorder="1" applyAlignment="1" applyProtection="1">
      <alignment horizontal="center"/>
    </xf>
    <xf numFmtId="164" fontId="19" fillId="14" borderId="187" xfId="0" applyFont="1" applyFill="1" applyBorder="1" applyAlignment="1" applyProtection="1">
      <alignment horizontal="center"/>
    </xf>
    <xf numFmtId="38" fontId="1" fillId="13" borderId="39" xfId="0" applyNumberFormat="1" applyFont="1" applyFill="1" applyBorder="1" applyAlignment="1" applyProtection="1">
      <alignment horizontal="left" vertical="center" wrapText="1"/>
      <protection locked="0"/>
    </xf>
    <xf numFmtId="44" fontId="19" fillId="14" borderId="791" xfId="2" applyFont="1" applyFill="1" applyBorder="1" applyAlignment="1" applyProtection="1">
      <alignment horizontal="center"/>
    </xf>
    <xf numFmtId="44" fontId="19" fillId="14" borderId="812" xfId="2" applyFont="1" applyFill="1" applyBorder="1" applyAlignment="1" applyProtection="1">
      <alignment horizontal="center"/>
    </xf>
    <xf numFmtId="38" fontId="15" fillId="13" borderId="813" xfId="0" applyNumberFormat="1" applyFont="1" applyFill="1" applyBorder="1" applyAlignment="1" applyProtection="1">
      <alignment vertical="center" wrapText="1"/>
      <protection locked="0"/>
    </xf>
    <xf numFmtId="38" fontId="15" fillId="13" borderId="749" xfId="0" applyNumberFormat="1" applyFont="1" applyFill="1" applyBorder="1" applyAlignment="1" applyProtection="1">
      <alignment vertical="center" wrapText="1"/>
      <protection locked="0"/>
    </xf>
    <xf numFmtId="38" fontId="15" fillId="13" borderId="814" xfId="0" applyNumberFormat="1" applyFont="1" applyFill="1" applyBorder="1" applyAlignment="1" applyProtection="1">
      <alignment vertical="center" wrapText="1"/>
      <protection locked="0"/>
    </xf>
    <xf numFmtId="0" fontId="1" fillId="13" borderId="813" xfId="0" applyNumberFormat="1" applyFont="1" applyFill="1" applyBorder="1" applyAlignment="1" applyProtection="1">
      <alignment horizontal="left" vertical="center" wrapText="1"/>
      <protection locked="0"/>
    </xf>
    <xf numFmtId="0" fontId="15" fillId="13" borderId="749" xfId="0" applyNumberFormat="1" applyFont="1" applyFill="1" applyBorder="1" applyAlignment="1" applyProtection="1">
      <alignment horizontal="left" vertical="center" wrapText="1"/>
      <protection locked="0"/>
    </xf>
    <xf numFmtId="0" fontId="15" fillId="13" borderId="814" xfId="0" applyNumberFormat="1" applyFont="1" applyFill="1" applyBorder="1" applyAlignment="1" applyProtection="1">
      <alignment horizontal="left" vertical="center" wrapText="1"/>
      <protection locked="0"/>
    </xf>
    <xf numFmtId="38" fontId="1" fillId="13" borderId="704" xfId="0" applyNumberFormat="1" applyFont="1" applyFill="1" applyBorder="1" applyAlignment="1" applyProtection="1">
      <alignment vertical="center" wrapText="1"/>
      <protection locked="0"/>
    </xf>
    <xf numFmtId="38" fontId="1" fillId="13" borderId="705" xfId="0" applyNumberFormat="1" applyFont="1" applyFill="1" applyBorder="1" applyAlignment="1" applyProtection="1">
      <alignment vertical="center" wrapText="1"/>
      <protection locked="0"/>
    </xf>
    <xf numFmtId="38" fontId="15" fillId="13" borderId="703" xfId="0" applyNumberFormat="1" applyFont="1" applyFill="1" applyBorder="1" applyAlignment="1" applyProtection="1">
      <alignment vertical="center" wrapText="1"/>
      <protection locked="0"/>
    </xf>
    <xf numFmtId="38" fontId="15" fillId="13" borderId="704" xfId="0" applyNumberFormat="1" applyFont="1" applyFill="1" applyBorder="1" applyAlignment="1" applyProtection="1">
      <alignment vertical="center" wrapText="1"/>
      <protection locked="0"/>
    </xf>
    <xf numFmtId="38" fontId="15" fillId="13" borderId="705" xfId="0" applyNumberFormat="1" applyFont="1" applyFill="1" applyBorder="1" applyAlignment="1" applyProtection="1">
      <alignment vertical="center" wrapText="1"/>
      <protection locked="0"/>
    </xf>
    <xf numFmtId="169" fontId="1" fillId="0" borderId="824" xfId="0" applyNumberFormat="1" applyFont="1" applyFill="1" applyBorder="1" applyAlignment="1" applyProtection="1">
      <alignment horizontal="center" vertical="center"/>
    </xf>
    <xf numFmtId="169" fontId="1" fillId="0" borderId="852" xfId="0" applyNumberFormat="1" applyFont="1" applyFill="1" applyBorder="1" applyAlignment="1" applyProtection="1">
      <alignment horizontal="center" vertical="center"/>
    </xf>
    <xf numFmtId="169" fontId="1" fillId="0" borderId="823" xfId="0" applyNumberFormat="1" applyFont="1" applyFill="1" applyBorder="1" applyAlignment="1" applyProtection="1">
      <alignment horizontal="center" vertical="center"/>
    </xf>
    <xf numFmtId="164" fontId="1" fillId="0" borderId="822" xfId="0" applyNumberFormat="1" applyFont="1" applyFill="1" applyBorder="1" applyAlignment="1" applyProtection="1">
      <alignment horizontal="center" vertical="center"/>
    </xf>
    <xf numFmtId="164" fontId="11" fillId="0" borderId="818" xfId="0" applyNumberFormat="1" applyFont="1" applyFill="1" applyBorder="1" applyAlignment="1" applyProtection="1">
      <alignment horizontal="center" vertical="center" wrapText="1"/>
    </xf>
    <xf numFmtId="164" fontId="11" fillId="0" borderId="74" xfId="0" applyNumberFormat="1" applyFont="1" applyFill="1" applyBorder="1" applyAlignment="1" applyProtection="1">
      <alignment horizontal="center" vertical="center" wrapText="1"/>
    </xf>
    <xf numFmtId="164" fontId="11" fillId="0" borderId="118" xfId="0" applyNumberFormat="1" applyFont="1" applyFill="1" applyBorder="1" applyAlignment="1" applyProtection="1">
      <alignment horizontal="center" vertical="center" wrapText="1"/>
    </xf>
    <xf numFmtId="164" fontId="11" fillId="0" borderId="516"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164" fontId="11" fillId="0" borderId="414" xfId="0" applyNumberFormat="1" applyFont="1" applyFill="1" applyBorder="1" applyAlignment="1" applyProtection="1">
      <alignment horizontal="center" vertical="center" wrapText="1"/>
    </xf>
    <xf numFmtId="164" fontId="11" fillId="0" borderId="819" xfId="0" applyNumberFormat="1" applyFont="1" applyFill="1" applyBorder="1" applyAlignment="1" applyProtection="1">
      <alignment horizontal="center" vertical="center" wrapText="1"/>
    </xf>
    <xf numFmtId="164" fontId="11" fillId="0" borderId="54" xfId="0" applyNumberFormat="1" applyFont="1" applyFill="1" applyBorder="1" applyAlignment="1" applyProtection="1">
      <alignment horizontal="center" vertical="center" wrapText="1"/>
    </xf>
    <xf numFmtId="164" fontId="11" fillId="0" borderId="822" xfId="0" applyNumberFormat="1" applyFont="1" applyFill="1" applyBorder="1" applyAlignment="1" applyProtection="1">
      <alignment horizontal="center" vertical="center" wrapText="1"/>
    </xf>
    <xf numFmtId="164" fontId="6" fillId="0" borderId="0" xfId="0" applyFont="1" applyFill="1" applyAlignment="1" applyProtection="1">
      <alignment vertical="center"/>
    </xf>
    <xf numFmtId="169" fontId="140" fillId="0" borderId="0" xfId="0" applyNumberFormat="1" applyFont="1" applyFill="1" applyBorder="1" applyAlignment="1" applyProtection="1">
      <alignment horizontal="center" vertical="center" wrapText="1"/>
    </xf>
    <xf numFmtId="164" fontId="6" fillId="0" borderId="54" xfId="0" applyFont="1" applyFill="1" applyBorder="1" applyAlignment="1" applyProtection="1">
      <alignment horizontal="left" wrapText="1"/>
    </xf>
    <xf numFmtId="164" fontId="6" fillId="0" borderId="818" xfId="0" applyFont="1" applyFill="1" applyBorder="1" applyAlignment="1" applyProtection="1">
      <alignment horizontal="center" vertical="center" wrapText="1"/>
    </xf>
    <xf numFmtId="164" fontId="6" fillId="0" borderId="819" xfId="0" applyFont="1" applyFill="1" applyBorder="1" applyAlignment="1" applyProtection="1">
      <alignment horizontal="center" vertical="center" wrapText="1"/>
    </xf>
    <xf numFmtId="164" fontId="6" fillId="0" borderId="822"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9" fontId="140" fillId="0" borderId="313" xfId="4"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73" fontId="140" fillId="0" borderId="313" xfId="4" quotePrefix="1" applyNumberFormat="1" applyFont="1" applyFill="1" applyBorder="1" applyAlignment="1" applyProtection="1">
      <alignment horizontal="center" vertical="center"/>
    </xf>
    <xf numFmtId="173" fontId="140" fillId="0" borderId="0" xfId="4" quotePrefix="1" applyNumberFormat="1" applyFont="1" applyFill="1" applyBorder="1" applyAlignment="1" applyProtection="1">
      <alignment horizontal="center" vertical="center"/>
    </xf>
    <xf numFmtId="164" fontId="71" fillId="9" borderId="912" xfId="0" applyNumberFormat="1" applyFont="1" applyFill="1" applyBorder="1" applyAlignment="1" applyProtection="1">
      <alignment horizontal="left" vertical="center"/>
    </xf>
    <xf numFmtId="164" fontId="71" fillId="9" borderId="821" xfId="0" applyNumberFormat="1" applyFont="1" applyFill="1" applyBorder="1" applyAlignment="1" applyProtection="1">
      <alignment horizontal="left" vertical="center"/>
    </xf>
    <xf numFmtId="164" fontId="71" fillId="9" borderId="25" xfId="0" applyNumberFormat="1" applyFont="1" applyFill="1" applyBorder="1" applyAlignment="1" applyProtection="1">
      <alignment horizontal="left" vertical="center"/>
    </xf>
    <xf numFmtId="164" fontId="71" fillId="9" borderId="783" xfId="0" applyNumberFormat="1" applyFont="1" applyFill="1" applyBorder="1" applyAlignment="1" applyProtection="1">
      <alignment horizontal="left" vertical="center"/>
    </xf>
    <xf numFmtId="169" fontId="53" fillId="4" borderId="313" xfId="4" applyNumberFormat="1" applyFont="1" applyFill="1" applyBorder="1" applyAlignment="1" applyProtection="1">
      <alignment horizontal="center" vertical="center"/>
    </xf>
    <xf numFmtId="169" fontId="53" fillId="4" borderId="0" xfId="4" applyNumberFormat="1" applyFont="1" applyFill="1" applyBorder="1" applyAlignment="1" applyProtection="1">
      <alignment horizontal="center" vertical="center"/>
    </xf>
    <xf numFmtId="4" fontId="139" fillId="0" borderId="313" xfId="0"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6" fillId="0" borderId="822" xfId="0" applyFont="1" applyFill="1" applyBorder="1" applyAlignment="1" applyProtection="1">
      <alignment horizontal="left" wrapText="1"/>
    </xf>
    <xf numFmtId="164" fontId="6" fillId="0" borderId="74" xfId="0" applyFont="1" applyFill="1" applyBorder="1" applyAlignment="1" applyProtection="1">
      <alignment horizontal="center"/>
    </xf>
    <xf numFmtId="164" fontId="6" fillId="0" borderId="54" xfId="0" applyFont="1" applyFill="1" applyBorder="1" applyAlignment="1" applyProtection="1">
      <alignment horizontal="center"/>
    </xf>
    <xf numFmtId="164" fontId="6" fillId="0" borderId="531" xfId="0" applyNumberFormat="1" applyFont="1" applyFill="1" applyBorder="1" applyAlignment="1" applyProtection="1">
      <alignment horizontal="left" vertical="center"/>
    </xf>
    <xf numFmtId="164" fontId="6" fillId="0" borderId="751" xfId="0" applyNumberFormat="1" applyFont="1" applyFill="1" applyBorder="1" applyAlignment="1" applyProtection="1">
      <alignment horizontal="left" vertical="center"/>
    </xf>
    <xf numFmtId="164" fontId="6" fillId="0" borderId="533" xfId="0" applyNumberFormat="1" applyFont="1" applyFill="1" applyBorder="1" applyAlignment="1" applyProtection="1">
      <alignment horizontal="left" vertical="center"/>
    </xf>
    <xf numFmtId="164" fontId="6" fillId="0" borderId="792" xfId="0" applyNumberFormat="1" applyFont="1" applyFill="1" applyBorder="1" applyAlignment="1" applyProtection="1">
      <alignment horizontal="left" vertical="center"/>
    </xf>
    <xf numFmtId="164" fontId="6" fillId="0" borderId="853" xfId="0" applyNumberFormat="1" applyFont="1" applyFill="1" applyBorder="1" applyAlignment="1" applyProtection="1">
      <alignment horizontal="left" vertical="center"/>
    </xf>
    <xf numFmtId="164" fontId="6" fillId="0" borderId="854" xfId="0" applyNumberFormat="1" applyFont="1" applyFill="1" applyBorder="1" applyAlignment="1" applyProtection="1">
      <alignment horizontal="left" vertical="center"/>
    </xf>
    <xf numFmtId="10" fontId="1" fillId="0" borderId="818" xfId="5" applyNumberFormat="1" applyFont="1" applyFill="1" applyBorder="1" applyAlignment="1" applyProtection="1">
      <alignment horizontal="center" vertical="center"/>
    </xf>
    <xf numFmtId="10" fontId="1" fillId="0" borderId="819" xfId="5" applyNumberFormat="1" applyFont="1" applyFill="1" applyBorder="1" applyAlignment="1" applyProtection="1">
      <alignment horizontal="center" vertical="center"/>
    </xf>
    <xf numFmtId="10" fontId="1" fillId="0" borderId="118" xfId="5" applyNumberFormat="1" applyFont="1" applyFill="1" applyBorder="1" applyAlignment="1" applyProtection="1">
      <alignment horizontal="center" vertical="center"/>
    </xf>
    <xf numFmtId="10" fontId="1" fillId="0" borderId="822" xfId="5" applyNumberFormat="1" applyFont="1" applyFill="1" applyBorder="1" applyAlignment="1" applyProtection="1">
      <alignment horizontal="center" vertical="center"/>
    </xf>
    <xf numFmtId="164" fontId="41" fillId="12" borderId="821" xfId="0" applyNumberFormat="1" applyFont="1" applyFill="1" applyBorder="1" applyAlignment="1" applyProtection="1">
      <alignment horizontal="left" vertical="center"/>
    </xf>
    <xf numFmtId="164" fontId="41" fillId="12" borderId="0" xfId="0" applyNumberFormat="1" applyFont="1" applyFill="1" applyBorder="1" applyAlignment="1" applyProtection="1">
      <alignment horizontal="left" vertical="center"/>
    </xf>
    <xf numFmtId="164" fontId="6" fillId="0" borderId="872" xfId="0" applyNumberFormat="1" applyFont="1" applyFill="1" applyBorder="1" applyAlignment="1" applyProtection="1">
      <alignment horizontal="left"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9" fontId="8" fillId="14" borderId="666" xfId="0" applyNumberFormat="1" applyFont="1" applyFill="1" applyBorder="1" applyAlignment="1" applyProtection="1">
      <alignment horizontal="center" vertical="center" textRotation="90" wrapText="1"/>
    </xf>
    <xf numFmtId="169" fontId="8" fillId="14" borderId="664" xfId="0" applyNumberFormat="1" applyFont="1" applyFill="1" applyBorder="1" applyAlignment="1" applyProtection="1">
      <alignment horizontal="center" vertical="center" textRotation="90" wrapText="1"/>
    </xf>
    <xf numFmtId="169" fontId="8" fillId="14" borderId="873" xfId="0" applyNumberFormat="1" applyFont="1" applyFill="1" applyBorder="1" applyAlignment="1" applyProtection="1">
      <alignment horizontal="center" vertical="center" textRotation="90" wrapText="1"/>
    </xf>
    <xf numFmtId="164" fontId="8" fillId="14" borderId="666" xfId="0" applyFont="1" applyFill="1" applyBorder="1" applyAlignment="1" applyProtection="1">
      <alignment horizontal="center" vertical="center" textRotation="90" wrapText="1"/>
    </xf>
    <xf numFmtId="164" fontId="8" fillId="14" borderId="664" xfId="0" applyFont="1" applyFill="1" applyBorder="1" applyAlignment="1" applyProtection="1">
      <alignment horizontal="center" vertical="center" textRotation="90" wrapText="1"/>
    </xf>
    <xf numFmtId="164" fontId="8" fillId="14" borderId="873" xfId="0" applyFont="1" applyFill="1" applyBorder="1" applyAlignment="1" applyProtection="1">
      <alignment horizontal="center" vertical="center" textRotation="90" wrapText="1"/>
    </xf>
    <xf numFmtId="9" fontId="8" fillId="0" borderId="687" xfId="0" applyNumberFormat="1" applyFont="1" applyBorder="1" applyAlignment="1" applyProtection="1">
      <alignment horizontal="center" vertical="center" textRotation="90" wrapText="1"/>
    </xf>
    <xf numFmtId="9" fontId="8" fillId="0" borderId="629" xfId="0" applyNumberFormat="1" applyFont="1" applyBorder="1" applyAlignment="1" applyProtection="1">
      <alignment horizontal="center" vertical="center" textRotation="90" wrapText="1"/>
    </xf>
    <xf numFmtId="9" fontId="8" fillId="0" borderId="876" xfId="0" applyNumberFormat="1" applyFont="1" applyBorder="1" applyAlignment="1" applyProtection="1">
      <alignment horizontal="center" vertical="center" textRotation="90" wrapText="1"/>
    </xf>
    <xf numFmtId="167" fontId="8" fillId="0" borderId="874" xfId="0" applyNumberFormat="1" applyFont="1" applyBorder="1" applyAlignment="1" applyProtection="1">
      <alignment horizontal="center" vertical="center" textRotation="90" wrapText="1"/>
    </xf>
    <xf numFmtId="167" fontId="8" fillId="0" borderId="46" xfId="0" applyNumberFormat="1" applyFont="1" applyBorder="1" applyAlignment="1" applyProtection="1">
      <alignment horizontal="center" vertical="center" textRotation="90" wrapText="1"/>
    </xf>
    <xf numFmtId="167" fontId="8" fillId="0" borderId="875" xfId="0" applyNumberFormat="1" applyFont="1" applyBorder="1" applyAlignment="1" applyProtection="1">
      <alignment horizontal="center" vertical="center" textRotation="90" wrapText="1"/>
    </xf>
    <xf numFmtId="10" fontId="139" fillId="0" borderId="313" xfId="4" applyNumberFormat="1" applyFont="1" applyFill="1" applyBorder="1" applyAlignment="1" applyProtection="1">
      <alignment horizontal="center" vertical="center"/>
    </xf>
    <xf numFmtId="10" fontId="139" fillId="0" borderId="0" xfId="4" applyNumberFormat="1" applyFont="1" applyFill="1" applyBorder="1" applyAlignment="1" applyProtection="1">
      <alignment horizontal="center" vertical="center"/>
    </xf>
    <xf numFmtId="169" fontId="8" fillId="0" borderId="666" xfId="0" applyNumberFormat="1" applyFont="1" applyFill="1" applyBorder="1" applyAlignment="1" applyProtection="1">
      <alignment horizontal="center" vertical="center" textRotation="90" wrapText="1"/>
    </xf>
    <xf numFmtId="169" fontId="8" fillId="0" borderId="664" xfId="0" applyNumberFormat="1" applyFont="1" applyFill="1" applyBorder="1" applyAlignment="1" applyProtection="1">
      <alignment horizontal="center" vertical="center" textRotation="90" wrapText="1"/>
    </xf>
    <xf numFmtId="169" fontId="8" fillId="0" borderId="873" xfId="0" applyNumberFormat="1" applyFont="1" applyFill="1" applyBorder="1" applyAlignment="1" applyProtection="1">
      <alignment horizontal="center" vertical="center" textRotation="90" wrapText="1"/>
    </xf>
    <xf numFmtId="164" fontId="6" fillId="0" borderId="859" xfId="0" applyNumberFormat="1" applyFont="1" applyFill="1" applyBorder="1" applyAlignment="1" applyProtection="1">
      <alignment horizontal="left" vertical="center"/>
    </xf>
    <xf numFmtId="164" fontId="6" fillId="0" borderId="860" xfId="0" applyNumberFormat="1" applyFont="1" applyFill="1" applyBorder="1" applyAlignment="1" applyProtection="1">
      <alignment horizontal="left" vertical="center"/>
    </xf>
    <xf numFmtId="164" fontId="6" fillId="0" borderId="861" xfId="0" applyNumberFormat="1" applyFont="1" applyFill="1" applyBorder="1" applyAlignment="1" applyProtection="1">
      <alignment horizontal="left" vertical="center"/>
    </xf>
    <xf numFmtId="164" fontId="6" fillId="0" borderId="866" xfId="0" applyNumberFormat="1" applyFont="1" applyFill="1" applyBorder="1" applyAlignment="1" applyProtection="1">
      <alignment horizontal="left" vertical="center"/>
    </xf>
    <xf numFmtId="164" fontId="6" fillId="0" borderId="867" xfId="0" applyNumberFormat="1" applyFont="1" applyFill="1" applyBorder="1" applyAlignment="1" applyProtection="1">
      <alignment horizontal="left" vertical="center"/>
    </xf>
    <xf numFmtId="164" fontId="6" fillId="0" borderId="868" xfId="0" applyNumberFormat="1" applyFont="1" applyFill="1" applyBorder="1" applyAlignment="1" applyProtection="1">
      <alignment horizontal="left" vertical="center"/>
    </xf>
    <xf numFmtId="164" fontId="6" fillId="0" borderId="863" xfId="0" applyNumberFormat="1" applyFont="1" applyFill="1" applyBorder="1" applyAlignment="1" applyProtection="1">
      <alignment horizontal="left" vertical="center"/>
    </xf>
    <xf numFmtId="164" fontId="6" fillId="0" borderId="864" xfId="0" applyNumberFormat="1" applyFont="1" applyFill="1" applyBorder="1" applyAlignment="1" applyProtection="1">
      <alignment horizontal="left" vertical="center"/>
    </xf>
    <xf numFmtId="164" fontId="6" fillId="0" borderId="865" xfId="0" applyNumberFormat="1" applyFont="1" applyFill="1" applyBorder="1" applyAlignment="1" applyProtection="1">
      <alignment horizontal="left" vertical="center"/>
    </xf>
    <xf numFmtId="164" fontId="6" fillId="0" borderId="862" xfId="0" applyNumberFormat="1" applyFont="1" applyFill="1" applyBorder="1" applyAlignment="1" applyProtection="1">
      <alignment horizontal="left" vertical="center"/>
    </xf>
    <xf numFmtId="164" fontId="6" fillId="0" borderId="858" xfId="0" applyNumberFormat="1" applyFont="1" applyFill="1" applyBorder="1" applyAlignment="1" applyProtection="1">
      <alignment horizontal="left" vertical="center"/>
    </xf>
    <xf numFmtId="164" fontId="6" fillId="0" borderId="857" xfId="0" applyNumberFormat="1" applyFont="1" applyFill="1" applyBorder="1" applyAlignment="1" applyProtection="1">
      <alignment horizontal="left" vertical="center"/>
    </xf>
    <xf numFmtId="164" fontId="6" fillId="0" borderId="855" xfId="0" applyNumberFormat="1" applyFont="1" applyFill="1" applyBorder="1" applyAlignment="1" applyProtection="1">
      <alignment horizontal="left" vertical="center"/>
    </xf>
    <xf numFmtId="164" fontId="6" fillId="0" borderId="856" xfId="0" applyNumberFormat="1" applyFont="1" applyFill="1" applyBorder="1" applyAlignment="1" applyProtection="1">
      <alignment horizontal="left" vertical="center"/>
    </xf>
    <xf numFmtId="164" fontId="6" fillId="0" borderId="909" xfId="0" applyNumberFormat="1" applyFont="1" applyFill="1" applyBorder="1" applyAlignment="1" applyProtection="1">
      <alignment horizontal="left" vertical="center"/>
    </xf>
    <xf numFmtId="164" fontId="6" fillId="0" borderId="910" xfId="0" applyNumberFormat="1" applyFont="1" applyFill="1" applyBorder="1" applyAlignment="1" applyProtection="1">
      <alignment horizontal="left" vertical="center"/>
    </xf>
    <xf numFmtId="164" fontId="6" fillId="0" borderId="911" xfId="0" applyNumberFormat="1" applyFont="1" applyFill="1" applyBorder="1" applyAlignment="1" applyProtection="1">
      <alignment horizontal="left" vertical="center"/>
    </xf>
    <xf numFmtId="0" fontId="61" fillId="3" borderId="849" xfId="0" applyNumberFormat="1" applyFont="1" applyFill="1" applyBorder="1" applyAlignment="1" applyProtection="1">
      <alignment horizontal="center" vertical="center"/>
    </xf>
    <xf numFmtId="0" fontId="61" fillId="3" borderId="851" xfId="0" applyNumberFormat="1" applyFont="1" applyFill="1" applyBorder="1" applyAlignment="1" applyProtection="1">
      <alignment horizontal="center" vertical="center"/>
    </xf>
    <xf numFmtId="164" fontId="34" fillId="8" borderId="849" xfId="0" applyNumberFormat="1" applyFont="1" applyFill="1" applyBorder="1" applyAlignment="1" applyProtection="1">
      <alignment horizontal="left" vertical="center" wrapText="1"/>
    </xf>
    <xf numFmtId="164" fontId="34" fillId="8" borderId="850" xfId="0" applyNumberFormat="1" applyFont="1" applyFill="1" applyBorder="1" applyAlignment="1" applyProtection="1">
      <alignment horizontal="left" vertical="center" wrapText="1"/>
    </xf>
    <xf numFmtId="164" fontId="34" fillId="8" borderId="851" xfId="0" applyNumberFormat="1" applyFont="1" applyFill="1" applyBorder="1" applyAlignment="1" applyProtection="1">
      <alignment horizontal="left" vertical="center" wrapText="1"/>
    </xf>
    <xf numFmtId="164" fontId="6" fillId="0" borderId="891" xfId="0" applyNumberFormat="1" applyFont="1" applyFill="1" applyBorder="1" applyAlignment="1" applyProtection="1">
      <alignment horizontal="left" vertical="center"/>
    </xf>
    <xf numFmtId="164" fontId="6" fillId="0" borderId="892" xfId="0" applyNumberFormat="1" applyFont="1" applyFill="1" applyBorder="1" applyAlignment="1" applyProtection="1">
      <alignment horizontal="left" vertical="center"/>
    </xf>
    <xf numFmtId="164" fontId="6" fillId="0" borderId="893" xfId="0" applyNumberFormat="1" applyFont="1" applyFill="1" applyBorder="1" applyAlignment="1" applyProtection="1">
      <alignment horizontal="left" vertical="center"/>
    </xf>
    <xf numFmtId="164" fontId="6" fillId="0" borderId="888" xfId="0" applyNumberFormat="1" applyFont="1" applyFill="1" applyBorder="1" applyAlignment="1" applyProtection="1">
      <alignment horizontal="left" vertical="center"/>
    </xf>
    <xf numFmtId="164" fontId="6" fillId="0" borderId="889" xfId="0" applyNumberFormat="1" applyFont="1" applyFill="1" applyBorder="1" applyAlignment="1" applyProtection="1">
      <alignment horizontal="left" vertical="center"/>
    </xf>
    <xf numFmtId="164" fontId="6" fillId="0" borderId="890" xfId="0" applyNumberFormat="1" applyFont="1" applyFill="1" applyBorder="1" applyAlignment="1" applyProtection="1">
      <alignment horizontal="left" vertical="center"/>
    </xf>
    <xf numFmtId="6" fontId="110" fillId="5" borderId="885" xfId="0" applyNumberFormat="1" applyFont="1" applyFill="1" applyBorder="1" applyAlignment="1" applyProtection="1">
      <alignment horizontal="center" vertical="center"/>
    </xf>
    <xf numFmtId="6" fontId="110" fillId="5" borderId="886" xfId="0" applyNumberFormat="1" applyFont="1" applyFill="1" applyBorder="1" applyAlignment="1" applyProtection="1">
      <alignment horizontal="center" vertical="center"/>
    </xf>
    <xf numFmtId="6" fontId="110" fillId="5" borderId="887" xfId="0" applyNumberFormat="1" applyFont="1" applyFill="1" applyBorder="1" applyAlignment="1" applyProtection="1">
      <alignment horizontal="center" vertical="center"/>
    </xf>
    <xf numFmtId="6" fontId="110" fillId="5" borderId="774" xfId="0" applyNumberFormat="1" applyFont="1" applyFill="1" applyBorder="1" applyAlignment="1" applyProtection="1">
      <alignment horizontal="center" vertical="center"/>
    </xf>
    <xf numFmtId="6" fontId="110" fillId="5" borderId="783" xfId="0" applyNumberFormat="1" applyFont="1" applyFill="1" applyBorder="1" applyAlignment="1" applyProtection="1">
      <alignment horizontal="center" vertical="center"/>
    </xf>
    <xf numFmtId="6" fontId="110" fillId="5" borderId="785" xfId="0" applyNumberFormat="1" applyFont="1" applyFill="1" applyBorder="1" applyAlignment="1" applyProtection="1">
      <alignment horizontal="center" vertical="center"/>
    </xf>
    <xf numFmtId="164" fontId="62" fillId="18" borderId="849" xfId="0" applyFont="1" applyFill="1" applyBorder="1" applyAlignment="1" applyProtection="1">
      <alignment horizontal="center"/>
    </xf>
    <xf numFmtId="164" fontId="62" fillId="18" borderId="850" xfId="0" applyFont="1" applyFill="1" applyBorder="1" applyAlignment="1" applyProtection="1">
      <alignment horizontal="center"/>
    </xf>
    <xf numFmtId="164" fontId="62" fillId="18" borderId="851" xfId="0" applyFont="1" applyFill="1" applyBorder="1" applyAlignment="1" applyProtection="1">
      <alignment horizontal="center"/>
    </xf>
    <xf numFmtId="164" fontId="6" fillId="0" borderId="881" xfId="0" applyNumberFormat="1" applyFont="1" applyFill="1" applyBorder="1" applyAlignment="1" applyProtection="1">
      <alignment horizontal="left" vertical="center"/>
    </xf>
    <xf numFmtId="164" fontId="6" fillId="0" borderId="869" xfId="0" applyNumberFormat="1" applyFont="1" applyFill="1" applyBorder="1" applyAlignment="1" applyProtection="1">
      <alignment horizontal="left" vertical="center"/>
    </xf>
    <xf numFmtId="164" fontId="6" fillId="0" borderId="870" xfId="0" applyNumberFormat="1" applyFont="1" applyFill="1" applyBorder="1" applyAlignment="1" applyProtection="1">
      <alignment horizontal="left" vertical="center"/>
    </xf>
    <xf numFmtId="164" fontId="6" fillId="0" borderId="871" xfId="0" applyNumberFormat="1" applyFont="1" applyFill="1" applyBorder="1" applyAlignment="1" applyProtection="1">
      <alignment horizontal="left" vertical="center"/>
    </xf>
    <xf numFmtId="164" fontId="29" fillId="9" borderId="849" xfId="0" applyFont="1" applyFill="1" applyBorder="1" applyAlignment="1" applyProtection="1">
      <alignment horizontal="left" vertical="center" wrapText="1"/>
    </xf>
    <xf numFmtId="164" fontId="29" fillId="9" borderId="850" xfId="0" applyFont="1" applyFill="1" applyBorder="1" applyAlignment="1" applyProtection="1">
      <alignment horizontal="left" vertical="center" wrapText="1"/>
    </xf>
    <xf numFmtId="164" fontId="29" fillId="9" borderId="851" xfId="0" applyFont="1" applyFill="1" applyBorder="1" applyAlignment="1" applyProtection="1">
      <alignment horizontal="left" vertical="center" wrapText="1"/>
    </xf>
    <xf numFmtId="164" fontId="62" fillId="3" borderId="692" xfId="0" applyNumberFormat="1" applyFont="1" applyFill="1" applyBorder="1" applyAlignment="1" applyProtection="1">
      <alignment horizontal="left" vertical="center"/>
    </xf>
    <xf numFmtId="164" fontId="62" fillId="3" borderId="651" xfId="0" applyNumberFormat="1" applyFont="1" applyFill="1" applyBorder="1" applyAlignment="1" applyProtection="1">
      <alignment horizontal="left" vertical="center"/>
    </xf>
    <xf numFmtId="164" fontId="62" fillId="3" borderId="653" xfId="0" applyNumberFormat="1" applyFont="1" applyFill="1" applyBorder="1" applyAlignment="1" applyProtection="1">
      <alignment horizontal="left" vertical="center"/>
    </xf>
    <xf numFmtId="38" fontId="61" fillId="18" borderId="849" xfId="0" applyNumberFormat="1" applyFont="1" applyFill="1" applyBorder="1" applyAlignment="1" applyProtection="1">
      <alignment horizontal="center" vertical="center"/>
    </xf>
    <xf numFmtId="38" fontId="61" fillId="18" borderId="851" xfId="0" applyNumberFormat="1" applyFont="1" applyFill="1" applyBorder="1" applyAlignment="1" applyProtection="1">
      <alignment horizontal="center" vertical="center"/>
    </xf>
    <xf numFmtId="164" fontId="68" fillId="3" borderId="809" xfId="0" applyNumberFormat="1" applyFont="1" applyFill="1" applyBorder="1" applyAlignment="1" applyProtection="1">
      <alignment horizontal="left" vertical="center"/>
    </xf>
    <xf numFmtId="164" fontId="68" fillId="3" borderId="821" xfId="0" applyNumberFormat="1" applyFont="1" applyFill="1" applyBorder="1" applyAlignment="1" applyProtection="1">
      <alignment horizontal="left" vertical="center"/>
    </xf>
    <xf numFmtId="164" fontId="6" fillId="0" borderId="882" xfId="0" applyNumberFormat="1" applyFont="1" applyFill="1" applyBorder="1" applyAlignment="1" applyProtection="1">
      <alignment horizontal="left" vertical="center"/>
    </xf>
    <xf numFmtId="164" fontId="6" fillId="0" borderId="883" xfId="0" applyNumberFormat="1" applyFont="1" applyFill="1" applyBorder="1" applyAlignment="1" applyProtection="1">
      <alignment horizontal="left" vertical="center"/>
    </xf>
    <xf numFmtId="164" fontId="6" fillId="0" borderId="884" xfId="0" applyNumberFormat="1" applyFont="1" applyFill="1" applyBorder="1" applyAlignment="1" applyProtection="1">
      <alignment horizontal="left" vertical="center"/>
    </xf>
    <xf numFmtId="0" fontId="66" fillId="0" borderId="824" xfId="0" applyNumberFormat="1" applyFont="1" applyFill="1" applyBorder="1" applyAlignment="1" applyProtection="1">
      <alignment horizontal="left" vertical="center" wrapText="1"/>
    </xf>
    <xf numFmtId="0" fontId="66" fillId="0" borderId="852" xfId="0" applyNumberFormat="1" applyFont="1" applyFill="1" applyBorder="1" applyAlignment="1" applyProtection="1">
      <alignment horizontal="left" vertical="center" wrapText="1"/>
    </xf>
    <xf numFmtId="0" fontId="66" fillId="0" borderId="252" xfId="0" applyNumberFormat="1" applyFont="1" applyFill="1" applyBorder="1" applyAlignment="1" applyProtection="1">
      <alignment horizontal="left" vertical="center" wrapText="1"/>
    </xf>
    <xf numFmtId="38" fontId="19" fillId="8" borderId="987" xfId="0" applyNumberFormat="1" applyFont="1" applyFill="1" applyBorder="1" applyAlignment="1" applyProtection="1">
      <alignment horizontal="center" vertical="center" wrapText="1"/>
    </xf>
    <xf numFmtId="164" fontId="39" fillId="3" borderId="776" xfId="0" applyNumberFormat="1" applyFont="1" applyFill="1" applyBorder="1" applyAlignment="1" applyProtection="1">
      <alignment horizontal="left" vertical="center"/>
    </xf>
    <xf numFmtId="164" fontId="39" fillId="3" borderId="872" xfId="0" applyNumberFormat="1" applyFont="1" applyFill="1" applyBorder="1" applyAlignment="1" applyProtection="1">
      <alignment horizontal="left" vertical="center"/>
    </xf>
    <xf numFmtId="164" fontId="39" fillId="3" borderId="877" xfId="0" applyNumberFormat="1" applyFont="1" applyFill="1" applyBorder="1" applyAlignment="1" applyProtection="1">
      <alignment horizontal="left" vertical="center"/>
    </xf>
    <xf numFmtId="164" fontId="39" fillId="3" borderId="878" xfId="0" applyNumberFormat="1" applyFont="1" applyFill="1" applyBorder="1" applyAlignment="1" applyProtection="1">
      <alignment horizontal="left" vertical="center"/>
    </xf>
    <xf numFmtId="164" fontId="39" fillId="3" borderId="879" xfId="0" applyNumberFormat="1" applyFont="1" applyFill="1" applyBorder="1" applyAlignment="1" applyProtection="1">
      <alignment horizontal="left" vertical="center"/>
    </xf>
    <xf numFmtId="164" fontId="39" fillId="3" borderId="880" xfId="0" applyNumberFormat="1" applyFont="1" applyFill="1" applyBorder="1" applyAlignment="1" applyProtection="1">
      <alignment horizontal="left" vertical="center"/>
    </xf>
    <xf numFmtId="165" fontId="14" fillId="37" borderId="849" xfId="0" applyNumberFormat="1" applyFont="1" applyFill="1" applyBorder="1" applyAlignment="1" applyProtection="1">
      <alignment horizontal="center" vertical="center"/>
      <protection locked="0"/>
    </xf>
    <xf numFmtId="165" fontId="14" fillId="37" borderId="850" xfId="0" applyNumberFormat="1" applyFont="1" applyFill="1" applyBorder="1" applyAlignment="1" applyProtection="1">
      <alignment horizontal="center" vertical="center"/>
      <protection locked="0"/>
    </xf>
    <xf numFmtId="165" fontId="14" fillId="37" borderId="851" xfId="0" applyNumberFormat="1" applyFont="1" applyFill="1" applyBorder="1" applyAlignment="1" applyProtection="1">
      <alignment horizontal="center" vertical="center"/>
      <protection locked="0"/>
    </xf>
    <xf numFmtId="164" fontId="21" fillId="3" borderId="20" xfId="0" applyNumberFormat="1" applyFont="1" applyFill="1" applyBorder="1" applyAlignment="1" applyProtection="1">
      <alignment horizontal="left" vertical="center" wrapText="1"/>
    </xf>
    <xf numFmtId="164" fontId="21" fillId="3" borderId="54" xfId="0" applyNumberFormat="1" applyFont="1" applyFill="1" applyBorder="1" applyAlignment="1" applyProtection="1">
      <alignment horizontal="left" vertical="center" wrapText="1"/>
    </xf>
    <xf numFmtId="164" fontId="21" fillId="3" borderId="25" xfId="0" applyNumberFormat="1" applyFont="1" applyFill="1" applyBorder="1" applyAlignment="1" applyProtection="1">
      <alignment horizontal="left" vertical="center" wrapText="1"/>
    </xf>
    <xf numFmtId="164" fontId="21" fillId="3" borderId="928" xfId="0" applyNumberFormat="1" applyFont="1" applyFill="1" applyBorder="1" applyAlignment="1" applyProtection="1">
      <alignment horizontal="left" vertical="center" wrapText="1"/>
    </xf>
    <xf numFmtId="164" fontId="39" fillId="3" borderId="786" xfId="0" applyNumberFormat="1" applyFont="1" applyFill="1" applyBorder="1" applyAlignment="1" applyProtection="1">
      <alignment horizontal="left" vertical="center"/>
    </xf>
    <xf numFmtId="164" fontId="71" fillId="9" borderId="794" xfId="0" applyNumberFormat="1" applyFont="1" applyFill="1" applyBorder="1" applyAlignment="1" applyProtection="1">
      <alignment horizontal="left" vertical="center"/>
    </xf>
    <xf numFmtId="164" fontId="71" fillId="9" borderId="439" xfId="0" applyNumberFormat="1" applyFont="1" applyFill="1" applyBorder="1" applyAlignment="1" applyProtection="1">
      <alignment horizontal="left" vertical="center"/>
    </xf>
    <xf numFmtId="164" fontId="71" fillId="9" borderId="777" xfId="0" applyNumberFormat="1" applyFont="1" applyFill="1" applyBorder="1" applyAlignment="1" applyProtection="1">
      <alignment horizontal="left" vertical="center"/>
    </xf>
    <xf numFmtId="164" fontId="71" fillId="9" borderId="770" xfId="0" applyNumberFormat="1" applyFont="1" applyFill="1" applyBorder="1" applyAlignment="1" applyProtection="1">
      <alignment horizontal="left" vertical="center"/>
    </xf>
    <xf numFmtId="164" fontId="62" fillId="3" borderId="106" xfId="0" applyNumberFormat="1" applyFont="1" applyFill="1" applyBorder="1" applyAlignment="1" applyProtection="1">
      <alignment horizontal="left" vertical="center"/>
      <protection hidden="1"/>
    </xf>
    <xf numFmtId="164" fontId="62" fillId="3" borderId="516" xfId="0" applyNumberFormat="1" applyFont="1" applyFill="1" applyBorder="1" applyAlignment="1" applyProtection="1">
      <alignment horizontal="left" vertical="center"/>
      <protection hidden="1"/>
    </xf>
    <xf numFmtId="164" fontId="62" fillId="3" borderId="819" xfId="0" applyNumberFormat="1" applyFont="1" applyFill="1" applyBorder="1" applyAlignment="1" applyProtection="1">
      <alignment horizontal="left" vertical="center"/>
      <protection hidden="1"/>
    </xf>
    <xf numFmtId="164" fontId="62" fillId="3" borderId="1032" xfId="0" applyNumberFormat="1" applyFont="1" applyFill="1" applyBorder="1" applyAlignment="1" applyProtection="1">
      <alignment horizontal="left" vertical="center"/>
      <protection hidden="1"/>
    </xf>
    <xf numFmtId="164" fontId="62" fillId="3" borderId="770" xfId="0" applyNumberFormat="1" applyFont="1" applyFill="1" applyBorder="1" applyAlignment="1" applyProtection="1">
      <alignment horizontal="left" vertical="center"/>
      <protection hidden="1"/>
    </xf>
    <xf numFmtId="164" fontId="62" fillId="3" borderId="928" xfId="0" applyNumberFormat="1" applyFont="1" applyFill="1" applyBorder="1" applyAlignment="1" applyProtection="1">
      <alignment horizontal="left" vertical="center"/>
      <protection hidden="1"/>
    </xf>
    <xf numFmtId="164" fontId="18" fillId="34" borderId="516" xfId="0" applyNumberFormat="1" applyFont="1" applyFill="1" applyBorder="1" applyAlignment="1" applyProtection="1">
      <alignment horizontal="center" vertical="center"/>
      <protection locked="0"/>
    </xf>
    <xf numFmtId="164" fontId="18" fillId="34" borderId="0" xfId="0" applyFont="1" applyFill="1" applyBorder="1" applyAlignment="1" applyProtection="1">
      <alignment horizontal="center" vertical="center"/>
      <protection locked="0"/>
    </xf>
    <xf numFmtId="38" fontId="18" fillId="0" borderId="516" xfId="0" applyNumberFormat="1" applyFont="1" applyFill="1" applyBorder="1" applyAlignment="1" applyProtection="1">
      <alignment horizontal="center" vertical="center"/>
    </xf>
    <xf numFmtId="38" fontId="8" fillId="0" borderId="414" xfId="0" applyNumberFormat="1" applyFont="1" applyFill="1" applyBorder="1" applyAlignment="1" applyProtection="1">
      <alignment horizontal="center" vertical="top" wrapText="1"/>
    </xf>
    <xf numFmtId="38" fontId="8" fillId="41" borderId="809" xfId="0" applyNumberFormat="1" applyFont="1" applyFill="1" applyBorder="1" applyAlignment="1" applyProtection="1">
      <alignment horizontal="left" vertical="center" wrapText="1"/>
    </xf>
    <xf numFmtId="38" fontId="8" fillId="41" borderId="821" xfId="0" applyNumberFormat="1" applyFont="1" applyFill="1" applyBorder="1" applyAlignment="1" applyProtection="1">
      <alignment horizontal="left" vertical="center" wrapText="1"/>
    </xf>
    <xf numFmtId="38" fontId="8" fillId="41" borderId="894" xfId="0" applyNumberFormat="1" applyFont="1" applyFill="1" applyBorder="1" applyAlignment="1" applyProtection="1">
      <alignment horizontal="left" vertical="center" wrapText="1"/>
    </xf>
    <xf numFmtId="38" fontId="8" fillId="41" borderId="807" xfId="0" applyNumberFormat="1" applyFont="1" applyFill="1" applyBorder="1" applyAlignment="1" applyProtection="1">
      <alignment horizontal="left" vertical="center" wrapText="1"/>
    </xf>
    <xf numFmtId="38" fontId="8" fillId="41" borderId="783" xfId="0" applyNumberFormat="1" applyFont="1" applyFill="1" applyBorder="1" applyAlignment="1" applyProtection="1">
      <alignment horizontal="left" vertical="center" wrapText="1"/>
    </xf>
    <xf numFmtId="38" fontId="8" fillId="41" borderId="785" xfId="0" applyNumberFormat="1" applyFont="1" applyFill="1" applyBorder="1" applyAlignment="1" applyProtection="1">
      <alignment horizontal="left" vertical="center" wrapText="1"/>
    </xf>
    <xf numFmtId="164" fontId="27" fillId="3" borderId="766" xfId="0" applyNumberFormat="1" applyFont="1" applyFill="1" applyBorder="1" applyAlignment="1" applyProtection="1">
      <alignment horizontal="left" vertical="center" wrapText="1"/>
    </xf>
    <xf numFmtId="164" fontId="27" fillId="3" borderId="850" xfId="0" applyNumberFormat="1" applyFont="1" applyFill="1" applyBorder="1" applyAlignment="1" applyProtection="1">
      <alignment horizontal="left" vertical="center" wrapText="1"/>
    </xf>
    <xf numFmtId="164" fontId="27" fillId="3" borderId="769" xfId="0" applyNumberFormat="1" applyFont="1" applyFill="1" applyBorder="1" applyAlignment="1" applyProtection="1">
      <alignment horizontal="left" vertical="center" wrapText="1"/>
    </xf>
    <xf numFmtId="164" fontId="62" fillId="18" borderId="1030" xfId="0" quotePrefix="1" applyNumberFormat="1" applyFont="1" applyFill="1" applyBorder="1" applyAlignment="1" applyProtection="1">
      <alignment horizontal="center" vertical="center"/>
    </xf>
    <xf numFmtId="164" fontId="62" fillId="18" borderId="994" xfId="0" quotePrefix="1" applyNumberFormat="1" applyFont="1" applyFill="1" applyBorder="1" applyAlignment="1" applyProtection="1">
      <alignment horizontal="center" vertical="center"/>
    </xf>
    <xf numFmtId="164" fontId="62" fillId="18" borderId="995" xfId="0" quotePrefix="1" applyNumberFormat="1" applyFont="1" applyFill="1" applyBorder="1" applyAlignment="1" applyProtection="1">
      <alignment horizontal="center" vertical="center"/>
    </xf>
    <xf numFmtId="38" fontId="58" fillId="18" borderId="849" xfId="0" applyNumberFormat="1" applyFont="1" applyFill="1" applyBorder="1" applyAlignment="1" applyProtection="1">
      <alignment horizontal="center" vertical="center" wrapText="1"/>
    </xf>
    <xf numFmtId="38" fontId="58" fillId="18" borderId="851" xfId="0" applyNumberFormat="1" applyFont="1" applyFill="1" applyBorder="1" applyAlignment="1" applyProtection="1">
      <alignment horizontal="center" vertical="center" wrapText="1"/>
    </xf>
    <xf numFmtId="164" fontId="6" fillId="3" borderId="899" xfId="0" applyFont="1" applyFill="1" applyBorder="1" applyAlignment="1" applyProtection="1">
      <alignment horizontal="center" vertical="center" wrapText="1"/>
    </xf>
    <xf numFmtId="164" fontId="6" fillId="3" borderId="698" xfId="0" applyFont="1" applyFill="1" applyBorder="1" applyAlignment="1" applyProtection="1">
      <alignment horizontal="center" vertical="center" wrapText="1"/>
    </xf>
    <xf numFmtId="164" fontId="6" fillId="3" borderId="900" xfId="0" applyFont="1" applyFill="1" applyBorder="1" applyAlignment="1" applyProtection="1">
      <alignment horizontal="center" vertical="center" wrapText="1"/>
    </xf>
    <xf numFmtId="10" fontId="72" fillId="0" borderId="849" xfId="0" applyNumberFormat="1" applyFont="1" applyFill="1" applyBorder="1" applyAlignment="1" applyProtection="1">
      <alignment horizontal="center" vertical="center"/>
    </xf>
    <xf numFmtId="10" fontId="72" fillId="0" borderId="851" xfId="0" applyNumberFormat="1" applyFont="1" applyFill="1" applyBorder="1" applyAlignment="1" applyProtection="1">
      <alignment horizontal="center" vertical="center"/>
    </xf>
    <xf numFmtId="38" fontId="19" fillId="8" borderId="697" xfId="0" applyNumberFormat="1" applyFont="1" applyFill="1" applyBorder="1" applyAlignment="1" applyProtection="1">
      <alignment horizontal="center" vertical="center" wrapText="1"/>
    </xf>
    <xf numFmtId="38" fontId="19" fillId="8" borderId="895" xfId="0" applyNumberFormat="1" applyFont="1" applyFill="1" applyBorder="1" applyAlignment="1" applyProtection="1">
      <alignment horizontal="center" vertical="center" wrapText="1"/>
    </xf>
    <xf numFmtId="38" fontId="62" fillId="18" borderId="849" xfId="0" applyNumberFormat="1" applyFont="1" applyFill="1" applyBorder="1" applyAlignment="1" applyProtection="1">
      <alignment horizontal="center" vertical="center"/>
    </xf>
    <xf numFmtId="38" fontId="62" fillId="18" borderId="851" xfId="0" applyNumberFormat="1" applyFont="1" applyFill="1" applyBorder="1" applyAlignment="1" applyProtection="1">
      <alignment horizontal="center" vertical="center"/>
    </xf>
    <xf numFmtId="38" fontId="61" fillId="0" borderId="849" xfId="0" applyNumberFormat="1" applyFont="1" applyBorder="1" applyAlignment="1" applyProtection="1">
      <alignment horizontal="center" vertical="center"/>
    </xf>
    <xf numFmtId="38" fontId="61" fillId="0" borderId="851" xfId="0" applyNumberFormat="1" applyFont="1" applyBorder="1" applyAlignment="1" applyProtection="1">
      <alignment horizontal="center" vertical="center"/>
    </xf>
    <xf numFmtId="10" fontId="62" fillId="0" borderId="849" xfId="0" applyNumberFormat="1" applyFont="1" applyFill="1" applyBorder="1" applyAlignment="1" applyProtection="1">
      <alignment horizontal="center" vertical="center"/>
    </xf>
    <xf numFmtId="10" fontId="62" fillId="0" borderId="851" xfId="0" applyNumberFormat="1" applyFont="1" applyFill="1" applyBorder="1" applyAlignment="1" applyProtection="1">
      <alignment horizontal="center" vertical="center"/>
    </xf>
    <xf numFmtId="38" fontId="11" fillId="35" borderId="245" xfId="0" applyNumberFormat="1" applyFont="1" applyFill="1" applyBorder="1" applyAlignment="1" applyProtection="1">
      <alignment horizontal="center" vertical="center"/>
    </xf>
    <xf numFmtId="38" fontId="11" fillId="35" borderId="252" xfId="0" applyNumberFormat="1" applyFont="1" applyFill="1" applyBorder="1" applyAlignment="1" applyProtection="1">
      <alignment horizontal="center" vertical="center"/>
    </xf>
    <xf numFmtId="164" fontId="8" fillId="8" borderId="652" xfId="0" applyNumberFormat="1" applyFont="1" applyFill="1" applyBorder="1" applyAlignment="1" applyProtection="1">
      <alignment horizontal="center" vertical="center"/>
    </xf>
    <xf numFmtId="164" fontId="8" fillId="8" borderId="651" xfId="0" applyNumberFormat="1" applyFont="1" applyFill="1" applyBorder="1" applyAlignment="1" applyProtection="1">
      <alignment horizontal="center" vertical="center"/>
    </xf>
    <xf numFmtId="164" fontId="8" fillId="8" borderId="653" xfId="0" applyNumberFormat="1" applyFont="1" applyFill="1" applyBorder="1" applyAlignment="1" applyProtection="1">
      <alignment horizontal="center" vertical="center"/>
    </xf>
    <xf numFmtId="164" fontId="19" fillId="8" borderId="652" xfId="0" applyNumberFormat="1" applyFont="1" applyFill="1" applyBorder="1" applyAlignment="1" applyProtection="1">
      <alignment horizontal="center" vertical="center" wrapText="1"/>
    </xf>
    <xf numFmtId="164" fontId="19" fillId="8" borderId="651" xfId="0" applyNumberFormat="1" applyFont="1" applyFill="1" applyBorder="1" applyAlignment="1" applyProtection="1">
      <alignment horizontal="center" vertical="center" wrapText="1"/>
    </xf>
    <xf numFmtId="164" fontId="19" fillId="8" borderId="653" xfId="0" applyNumberFormat="1" applyFont="1" applyFill="1" applyBorder="1" applyAlignment="1" applyProtection="1">
      <alignment horizontal="center" vertical="center" wrapText="1"/>
    </xf>
    <xf numFmtId="38" fontId="11" fillId="8" borderId="823" xfId="0" applyNumberFormat="1" applyFont="1" applyFill="1" applyBorder="1" applyAlignment="1" applyProtection="1">
      <alignment horizontal="center" vertical="center"/>
    </xf>
    <xf numFmtId="38" fontId="19" fillId="7" borderId="697" xfId="0" applyNumberFormat="1" applyFont="1" applyFill="1" applyBorder="1" applyAlignment="1" applyProtection="1">
      <alignment horizontal="center" vertical="center" wrapText="1"/>
    </xf>
    <xf numFmtId="38" fontId="19" fillId="7" borderId="895" xfId="0" applyNumberFormat="1" applyFont="1" applyFill="1" applyBorder="1" applyAlignment="1" applyProtection="1">
      <alignment horizontal="center" vertical="center" wrapText="1"/>
    </xf>
    <xf numFmtId="38" fontId="19" fillId="7" borderId="898" xfId="0" applyNumberFormat="1" applyFont="1" applyFill="1" applyBorder="1" applyAlignment="1" applyProtection="1">
      <alignment horizontal="center" vertical="center" wrapText="1"/>
    </xf>
    <xf numFmtId="38" fontId="11" fillId="8" borderId="824" xfId="0" applyNumberFormat="1" applyFont="1" applyFill="1" applyBorder="1" applyAlignment="1" applyProtection="1">
      <alignment horizontal="center" vertical="center"/>
    </xf>
    <xf numFmtId="38" fontId="19" fillId="7" borderId="155" xfId="0" applyNumberFormat="1" applyFont="1" applyFill="1" applyBorder="1" applyAlignment="1" applyProtection="1">
      <alignment horizontal="center" vertical="center" wrapText="1"/>
    </xf>
    <xf numFmtId="38" fontId="19" fillId="7" borderId="897" xfId="0" applyNumberFormat="1" applyFont="1" applyFill="1" applyBorder="1" applyAlignment="1" applyProtection="1">
      <alignment horizontal="center" vertical="center" wrapText="1"/>
    </xf>
    <xf numFmtId="38" fontId="19" fillId="7" borderId="696" xfId="0" applyNumberFormat="1" applyFont="1" applyFill="1" applyBorder="1" applyAlignment="1" applyProtection="1">
      <alignment horizontal="center" vertical="center" wrapText="1"/>
    </xf>
    <xf numFmtId="38" fontId="19" fillId="7" borderId="896" xfId="0" applyNumberFormat="1" applyFont="1" applyFill="1" applyBorder="1" applyAlignment="1" applyProtection="1">
      <alignment horizontal="center" vertical="center" wrapText="1"/>
    </xf>
    <xf numFmtId="164" fontId="8" fillId="35" borderId="652" xfId="0" applyNumberFormat="1" applyFont="1" applyFill="1" applyBorder="1" applyAlignment="1" applyProtection="1">
      <alignment horizontal="center" vertical="center" wrapText="1"/>
    </xf>
    <xf numFmtId="164" fontId="8" fillId="35" borderId="653" xfId="0" applyNumberFormat="1" applyFont="1" applyFill="1" applyBorder="1" applyAlignment="1" applyProtection="1">
      <alignment horizontal="center" vertical="center" wrapText="1"/>
    </xf>
    <xf numFmtId="164" fontId="6" fillId="3" borderId="908" xfId="0" applyFont="1" applyFill="1" applyBorder="1" applyAlignment="1" applyProtection="1">
      <alignment horizontal="center" vertical="center"/>
    </xf>
    <xf numFmtId="164" fontId="6" fillId="3" borderId="906" xfId="0" applyFont="1" applyFill="1" applyBorder="1" applyAlignment="1" applyProtection="1">
      <alignment horizontal="center" vertical="center"/>
    </xf>
    <xf numFmtId="164" fontId="6" fillId="3" borderId="907" xfId="0" applyFont="1" applyFill="1" applyBorder="1" applyAlignment="1" applyProtection="1">
      <alignment horizontal="center" vertical="center"/>
    </xf>
    <xf numFmtId="164" fontId="6" fillId="3" borderId="905" xfId="0" applyFont="1" applyFill="1" applyBorder="1" applyAlignment="1" applyProtection="1">
      <alignment horizontal="center" vertical="center"/>
    </xf>
    <xf numFmtId="164" fontId="59" fillId="3" borderId="899" xfId="0" applyFont="1" applyFill="1" applyBorder="1" applyAlignment="1" applyProtection="1">
      <alignment horizontal="center" vertical="center" wrapText="1"/>
    </xf>
    <xf numFmtId="164" fontId="59" fillId="3" borderId="698" xfId="0" applyFont="1" applyFill="1" applyBorder="1" applyAlignment="1" applyProtection="1">
      <alignment horizontal="center" vertical="center" wrapText="1"/>
    </xf>
    <xf numFmtId="164" fontId="59" fillId="3" borderId="900" xfId="0" applyFont="1" applyFill="1" applyBorder="1" applyAlignment="1" applyProtection="1">
      <alignment horizontal="center" vertical="center" wrapText="1"/>
    </xf>
    <xf numFmtId="164" fontId="6" fillId="3" borderId="903" xfId="0" applyFont="1" applyFill="1" applyBorder="1" applyAlignment="1" applyProtection="1">
      <alignment horizontal="center" vertical="center" wrapText="1"/>
    </xf>
    <xf numFmtId="164" fontId="6" fillId="3" borderId="46" xfId="0" applyFont="1" applyFill="1" applyBorder="1" applyAlignment="1" applyProtection="1">
      <alignment horizontal="center" vertical="center" wrapText="1"/>
    </xf>
    <xf numFmtId="164" fontId="6" fillId="3" borderId="904" xfId="0" applyFont="1" applyFill="1" applyBorder="1" applyAlignment="1" applyProtection="1">
      <alignment horizontal="center" vertical="center" wrapText="1"/>
    </xf>
    <xf numFmtId="164" fontId="6" fillId="3" borderId="901" xfId="0" applyFont="1" applyFill="1" applyBorder="1" applyAlignment="1" applyProtection="1">
      <alignment horizontal="center" vertical="center" wrapText="1"/>
    </xf>
    <xf numFmtId="164" fontId="6" fillId="3" borderId="629" xfId="0" applyFont="1" applyFill="1" applyBorder="1" applyAlignment="1" applyProtection="1">
      <alignment horizontal="center" vertical="center" wrapText="1"/>
    </xf>
    <xf numFmtId="164" fontId="6" fillId="3" borderId="902" xfId="0" applyFont="1" applyFill="1" applyBorder="1" applyAlignment="1" applyProtection="1">
      <alignment horizontal="center" vertical="center" wrapText="1"/>
    </xf>
    <xf numFmtId="164" fontId="27" fillId="3" borderId="804" xfId="0" applyNumberFormat="1" applyFont="1" applyFill="1" applyBorder="1" applyAlignment="1" applyProtection="1">
      <alignment horizontal="left" vertical="center" wrapText="1"/>
    </xf>
    <xf numFmtId="164" fontId="149" fillId="3" borderId="1040" xfId="0" applyNumberFormat="1" applyFont="1" applyFill="1" applyBorder="1" applyAlignment="1" applyProtection="1">
      <alignment horizontal="center" vertical="center"/>
    </xf>
    <xf numFmtId="164" fontId="149" fillId="3" borderId="0" xfId="0" applyNumberFormat="1" applyFont="1" applyFill="1" applyBorder="1" applyAlignment="1" applyProtection="1">
      <alignment horizontal="center" vertical="center"/>
    </xf>
    <xf numFmtId="38" fontId="47" fillId="0" borderId="261" xfId="0" applyNumberFormat="1" applyFont="1" applyFill="1" applyBorder="1" applyAlignment="1" applyProtection="1">
      <alignment horizontal="right" vertical="center"/>
    </xf>
    <xf numFmtId="38" fontId="47" fillId="0" borderId="210" xfId="0" applyNumberFormat="1" applyFont="1" applyFill="1" applyBorder="1" applyAlignment="1" applyProtection="1">
      <alignment horizontal="right" vertical="center"/>
    </xf>
    <xf numFmtId="164" fontId="125" fillId="33" borderId="285" xfId="0" applyNumberFormat="1" applyFont="1" applyFill="1" applyBorder="1" applyAlignment="1" applyProtection="1">
      <alignment horizontal="center" vertical="center"/>
    </xf>
    <xf numFmtId="164" fontId="125" fillId="33" borderId="301" xfId="0" applyNumberFormat="1" applyFont="1" applyFill="1" applyBorder="1" applyAlignment="1" applyProtection="1">
      <alignment horizontal="center" vertical="center"/>
    </xf>
    <xf numFmtId="164" fontId="125" fillId="33" borderId="47" xfId="0" applyNumberFormat="1" applyFont="1" applyFill="1" applyBorder="1" applyAlignment="1" applyProtection="1">
      <alignment horizontal="center" vertical="center"/>
    </xf>
    <xf numFmtId="164" fontId="125" fillId="33" borderId="73" xfId="0" applyNumberFormat="1" applyFont="1" applyFill="1" applyBorder="1" applyAlignment="1" applyProtection="1">
      <alignment horizontal="center" vertical="center"/>
    </xf>
    <xf numFmtId="164" fontId="125" fillId="31" borderId="285" xfId="0" applyNumberFormat="1" applyFont="1" applyFill="1" applyBorder="1" applyAlignment="1" applyProtection="1">
      <alignment horizontal="center" vertical="center"/>
    </xf>
    <xf numFmtId="164" fontId="125" fillId="31" borderId="301" xfId="0" applyNumberFormat="1" applyFont="1" applyFill="1" applyBorder="1" applyAlignment="1" applyProtection="1">
      <alignment horizontal="center" vertical="center"/>
    </xf>
    <xf numFmtId="164" fontId="125" fillId="31" borderId="47" xfId="0" applyNumberFormat="1" applyFont="1" applyFill="1" applyBorder="1" applyAlignment="1" applyProtection="1">
      <alignment horizontal="center" vertical="center"/>
    </xf>
    <xf numFmtId="164" fontId="125" fillId="31" borderId="73" xfId="0" applyNumberFormat="1" applyFont="1" applyFill="1" applyBorder="1" applyAlignment="1" applyProtection="1">
      <alignment horizontal="center" vertical="center"/>
    </xf>
    <xf numFmtId="164" fontId="125" fillId="31" borderId="300" xfId="0" applyNumberFormat="1" applyFont="1" applyFill="1" applyBorder="1" applyAlignment="1" applyProtection="1">
      <alignment horizontal="center" vertical="center"/>
    </xf>
    <xf numFmtId="164" fontId="125" fillId="31" borderId="299" xfId="0" applyNumberFormat="1" applyFont="1" applyFill="1" applyBorder="1" applyAlignment="1" applyProtection="1">
      <alignment horizontal="center" vertical="center"/>
    </xf>
    <xf numFmtId="164" fontId="8" fillId="8" borderId="329" xfId="0" applyFont="1" applyFill="1" applyBorder="1" applyAlignment="1">
      <alignment horizontal="center" vertical="center"/>
    </xf>
    <xf numFmtId="164" fontId="8" fillId="8" borderId="1" xfId="0" applyFont="1" applyFill="1" applyBorder="1" applyAlignment="1">
      <alignment horizontal="center" vertical="center"/>
    </xf>
    <xf numFmtId="164" fontId="8" fillId="8" borderId="36" xfId="0" applyFont="1" applyFill="1" applyBorder="1" applyAlignment="1">
      <alignment horizontal="center" vertical="center"/>
    </xf>
    <xf numFmtId="164" fontId="8" fillId="8" borderId="20" xfId="0" applyFont="1" applyFill="1" applyBorder="1" applyAlignment="1">
      <alignment horizontal="center" vertical="center"/>
    </xf>
    <xf numFmtId="164" fontId="8" fillId="8" borderId="0" xfId="0" applyFont="1" applyFill="1" applyBorder="1" applyAlignment="1">
      <alignment horizontal="center" vertical="center"/>
    </xf>
    <xf numFmtId="164" fontId="8" fillId="8" borderId="30" xfId="0" applyFont="1" applyFill="1" applyBorder="1" applyAlignment="1">
      <alignment horizontal="center" vertical="center"/>
    </xf>
    <xf numFmtId="164" fontId="8" fillId="8" borderId="25" xfId="0" applyFont="1" applyFill="1" applyBorder="1" applyAlignment="1">
      <alignment horizontal="center" vertical="center"/>
    </xf>
    <xf numFmtId="164" fontId="8" fillId="8" borderId="2" xfId="0" applyFont="1" applyFill="1" applyBorder="1" applyAlignment="1">
      <alignment horizontal="center" vertical="center"/>
    </xf>
    <xf numFmtId="164" fontId="8" fillId="8" borderId="37" xfId="0" applyFont="1" applyFill="1" applyBorder="1" applyAlignment="1">
      <alignment horizontal="center" vertical="center"/>
    </xf>
    <xf numFmtId="164" fontId="19" fillId="8" borderId="912" xfId="0" applyNumberFormat="1" applyFont="1" applyFill="1" applyBorder="1" applyAlignment="1" applyProtection="1">
      <alignment horizontal="center" vertical="center"/>
    </xf>
    <xf numFmtId="164" fontId="19" fillId="8" borderId="937" xfId="0" applyNumberFormat="1" applyFont="1" applyFill="1" applyBorder="1" applyAlignment="1" applyProtection="1">
      <alignment horizontal="center" vertical="center"/>
    </xf>
    <xf numFmtId="164" fontId="19" fillId="8" borderId="262" xfId="0" applyNumberFormat="1" applyFont="1" applyFill="1" applyBorder="1" applyAlignment="1" applyProtection="1">
      <alignment horizontal="center" vertical="center"/>
    </xf>
    <xf numFmtId="164" fontId="19" fillId="8" borderId="263" xfId="0" applyNumberFormat="1" applyFont="1" applyFill="1" applyBorder="1" applyAlignment="1" applyProtection="1">
      <alignment horizontal="center" vertical="center"/>
    </xf>
    <xf numFmtId="164" fontId="50" fillId="8" borderId="329" xfId="0" applyFont="1" applyFill="1" applyBorder="1" applyAlignment="1">
      <alignment horizontal="center" vertical="center" wrapText="1"/>
    </xf>
    <xf numFmtId="164" fontId="50" fillId="8" borderId="1" xfId="0" applyFont="1" applyFill="1" applyBorder="1" applyAlignment="1">
      <alignment horizontal="center" vertical="center" wrapText="1"/>
    </xf>
    <xf numFmtId="164" fontId="50" fillId="8" borderId="319" xfId="0" applyFont="1" applyFill="1" applyBorder="1" applyAlignment="1">
      <alignment horizontal="center" vertical="center" wrapText="1"/>
    </xf>
    <xf numFmtId="164" fontId="50" fillId="8" borderId="2" xfId="0" applyFont="1" applyFill="1" applyBorder="1" applyAlignment="1">
      <alignment horizontal="center" vertical="center" wrapText="1"/>
    </xf>
    <xf numFmtId="164" fontId="8" fillId="8" borderId="912" xfId="0" applyFont="1" applyFill="1" applyBorder="1" applyAlignment="1">
      <alignment horizontal="center" vertical="center"/>
    </xf>
    <xf numFmtId="164" fontId="8" fillId="8" borderId="929" xfId="0" applyFont="1" applyFill="1" applyBorder="1" applyAlignment="1">
      <alignment horizontal="center" vertical="center"/>
    </xf>
    <xf numFmtId="164" fontId="8" fillId="8" borderId="937" xfId="0" applyFont="1" applyFill="1" applyBorder="1" applyAlignment="1">
      <alignment horizontal="center" vertical="center"/>
    </xf>
    <xf numFmtId="164" fontId="8" fillId="8" borderId="947" xfId="0" applyFont="1" applyFill="1" applyBorder="1" applyAlignment="1">
      <alignment horizontal="center" vertical="center"/>
    </xf>
    <xf numFmtId="164" fontId="8" fillId="8" borderId="841" xfId="0" applyFont="1" applyFill="1" applyBorder="1" applyAlignment="1">
      <alignment horizontal="center" vertical="center"/>
    </xf>
    <xf numFmtId="164" fontId="50" fillId="14" borderId="0" xfId="0" applyFont="1" applyFill="1" applyBorder="1" applyAlignment="1">
      <alignment horizontal="left"/>
    </xf>
    <xf numFmtId="164" fontId="60" fillId="27" borderId="313" xfId="0" applyNumberFormat="1" applyFont="1" applyFill="1" applyBorder="1" applyAlignment="1" applyProtection="1">
      <alignment horizontal="left" vertical="center"/>
    </xf>
    <xf numFmtId="164" fontId="60" fillId="27" borderId="0" xfId="0" applyNumberFormat="1" applyFont="1" applyFill="1" applyBorder="1" applyAlignment="1" applyProtection="1">
      <alignment horizontal="left" vertical="center"/>
    </xf>
    <xf numFmtId="164" fontId="60" fillId="27" borderId="841" xfId="0" applyNumberFormat="1" applyFont="1" applyFill="1" applyBorder="1" applyAlignment="1" applyProtection="1">
      <alignment horizontal="left" vertical="center"/>
    </xf>
    <xf numFmtId="164" fontId="60" fillId="27" borderId="20" xfId="0" applyNumberFormat="1" applyFont="1" applyFill="1" applyBorder="1" applyAlignment="1" applyProtection="1">
      <alignment horizontal="left" vertical="center"/>
    </xf>
    <xf numFmtId="164" fontId="60" fillId="27" borderId="2" xfId="0" applyNumberFormat="1" applyFont="1" applyFill="1" applyBorder="1" applyAlignment="1" applyProtection="1">
      <alignment horizontal="left" vertical="center"/>
    </xf>
    <xf numFmtId="164" fontId="60" fillId="27" borderId="37" xfId="0" applyNumberFormat="1" applyFont="1" applyFill="1" applyBorder="1" applyAlignment="1" applyProtection="1">
      <alignment horizontal="left" vertical="center"/>
    </xf>
    <xf numFmtId="164" fontId="12" fillId="28" borderId="979" xfId="0" applyNumberFormat="1" applyFont="1" applyFill="1" applyBorder="1" applyAlignment="1" applyProtection="1">
      <alignment horizontal="center"/>
    </xf>
    <xf numFmtId="164" fontId="19" fillId="8" borderId="329" xfId="0" applyNumberFormat="1" applyFont="1" applyFill="1" applyBorder="1" applyAlignment="1" applyProtection="1">
      <alignment horizontal="center" vertical="center"/>
    </xf>
    <xf numFmtId="164" fontId="19" fillId="8" borderId="36" xfId="0" applyNumberFormat="1" applyFont="1" applyFill="1" applyBorder="1" applyAlignment="1" applyProtection="1">
      <alignment horizontal="center" vertical="center"/>
    </xf>
    <xf numFmtId="164" fontId="17" fillId="8" borderId="796" xfId="0" applyNumberFormat="1" applyFont="1" applyFill="1" applyBorder="1" applyAlignment="1" applyProtection="1">
      <alignment horizontal="center"/>
    </xf>
    <xf numFmtId="164" fontId="17" fillId="8" borderId="695" xfId="0" applyNumberFormat="1" applyFont="1" applyFill="1" applyBorder="1" applyAlignment="1" applyProtection="1">
      <alignment horizontal="center"/>
    </xf>
    <xf numFmtId="164" fontId="17" fillId="8" borderId="786" xfId="0" applyNumberFormat="1" applyFont="1" applyFill="1" applyBorder="1" applyAlignment="1" applyProtection="1">
      <alignment horizontal="center"/>
    </xf>
    <xf numFmtId="164" fontId="17" fillId="8" borderId="978" xfId="0" applyNumberFormat="1" applyFont="1" applyFill="1" applyBorder="1" applyAlignment="1" applyProtection="1">
      <alignment horizontal="center" wrapText="1"/>
    </xf>
    <xf numFmtId="164" fontId="17" fillId="8" borderId="710" xfId="0" applyNumberFormat="1" applyFont="1" applyFill="1" applyBorder="1" applyAlignment="1" applyProtection="1">
      <alignment horizontal="center" wrapText="1"/>
    </xf>
    <xf numFmtId="164" fontId="17" fillId="8" borderId="978" xfId="0" applyNumberFormat="1" applyFont="1" applyFill="1" applyBorder="1" applyAlignment="1" applyProtection="1">
      <alignment horizontal="center"/>
    </xf>
    <xf numFmtId="164" fontId="17" fillId="8" borderId="710" xfId="0" applyNumberFormat="1" applyFont="1" applyFill="1" applyBorder="1" applyAlignment="1" applyProtection="1">
      <alignment horizontal="center"/>
    </xf>
    <xf numFmtId="164" fontId="1" fillId="8" borderId="938" xfId="0" applyNumberFormat="1" applyFont="1" applyFill="1" applyBorder="1" applyAlignment="1" applyProtection="1">
      <alignment horizontal="center"/>
    </xf>
    <xf numFmtId="164" fontId="1" fillId="8" borderId="939" xfId="0" applyNumberFormat="1" applyFont="1" applyFill="1" applyBorder="1" applyAlignment="1" applyProtection="1">
      <alignment horizontal="center"/>
    </xf>
    <xf numFmtId="164" fontId="1" fillId="8" borderId="490" xfId="0" applyNumberFormat="1" applyFont="1" applyFill="1" applyBorder="1" applyAlignment="1" applyProtection="1">
      <alignment horizontal="center"/>
    </xf>
    <xf numFmtId="164" fontId="50" fillId="11" borderId="471" xfId="0" applyNumberFormat="1" applyFont="1" applyFill="1" applyBorder="1" applyAlignment="1" applyProtection="1">
      <alignment horizontal="center" vertical="center"/>
    </xf>
    <xf numFmtId="164" fontId="49" fillId="11" borderId="452" xfId="0" applyNumberFormat="1" applyFont="1" applyFill="1" applyBorder="1" applyAlignment="1" applyProtection="1">
      <alignment vertical="center" wrapText="1"/>
    </xf>
    <xf numFmtId="164" fontId="1" fillId="8" borderId="940" xfId="0" applyNumberFormat="1" applyFont="1" applyFill="1" applyBorder="1" applyAlignment="1" applyProtection="1">
      <alignment horizontal="center"/>
    </xf>
    <xf numFmtId="164" fontId="49" fillId="11" borderId="496" xfId="0" applyNumberFormat="1" applyFont="1" applyFill="1" applyBorder="1" applyAlignment="1" applyProtection="1">
      <alignment horizontal="left" vertical="center"/>
    </xf>
    <xf numFmtId="164" fontId="49" fillId="11" borderId="708" xfId="0" applyNumberFormat="1" applyFont="1" applyFill="1" applyBorder="1" applyAlignment="1" applyProtection="1">
      <alignment horizontal="center" vertical="center" wrapText="1"/>
    </xf>
    <xf numFmtId="164" fontId="49" fillId="11" borderId="709" xfId="0" applyNumberFormat="1" applyFont="1" applyFill="1" applyBorder="1" applyAlignment="1" applyProtection="1">
      <alignment horizontal="center" vertical="center" wrapText="1"/>
    </xf>
    <xf numFmtId="164" fontId="8" fillId="3" borderId="337" xfId="0" applyNumberFormat="1" applyFont="1" applyFill="1" applyBorder="1" applyAlignment="1" applyProtection="1">
      <alignment horizontal="right"/>
    </xf>
    <xf numFmtId="164" fontId="3" fillId="3" borderId="271" xfId="0" applyFont="1" applyFill="1" applyBorder="1" applyAlignment="1">
      <alignment horizontal="right"/>
    </xf>
    <xf numFmtId="164" fontId="8" fillId="3" borderId="27" xfId="0" applyNumberFormat="1" applyFont="1" applyFill="1" applyBorder="1" applyAlignment="1" applyProtection="1">
      <alignment horizontal="right"/>
    </xf>
    <xf numFmtId="164" fontId="3" fillId="3" borderId="54" xfId="0" applyFont="1" applyFill="1" applyBorder="1" applyAlignment="1">
      <alignment horizontal="right"/>
    </xf>
    <xf numFmtId="164" fontId="2" fillId="8" borderId="329" xfId="0" applyFont="1" applyFill="1" applyBorder="1" applyAlignment="1">
      <alignment vertical="center"/>
    </xf>
    <xf numFmtId="164" fontId="2" fillId="8" borderId="1" xfId="0" applyFont="1" applyFill="1" applyBorder="1" applyAlignment="1">
      <alignment vertical="center"/>
    </xf>
    <xf numFmtId="164" fontId="2" fillId="8" borderId="36" xfId="0" applyFont="1" applyFill="1" applyBorder="1" applyAlignment="1">
      <alignment vertical="center"/>
    </xf>
    <xf numFmtId="164" fontId="2" fillId="8" borderId="25" xfId="0" applyFont="1" applyFill="1" applyBorder="1" applyAlignment="1">
      <alignment vertical="center"/>
    </xf>
    <xf numFmtId="164" fontId="2" fillId="8" borderId="2" xfId="0" applyFont="1" applyFill="1" applyBorder="1" applyAlignment="1">
      <alignment vertical="center"/>
    </xf>
    <xf numFmtId="164" fontId="2" fillId="8" borderId="37" xfId="0" applyFont="1" applyFill="1" applyBorder="1" applyAlignment="1">
      <alignment vertical="center"/>
    </xf>
    <xf numFmtId="164" fontId="8" fillId="0" borderId="329" xfId="0" applyFont="1" applyBorder="1"/>
    <xf numFmtId="164" fontId="8" fillId="0" borderId="1" xfId="0" applyFont="1" applyBorder="1"/>
    <xf numFmtId="164" fontId="8" fillId="0" borderId="36" xfId="0" applyFont="1" applyBorder="1"/>
    <xf numFmtId="164" fontId="8" fillId="0" borderId="20" xfId="0" applyFont="1" applyBorder="1"/>
    <xf numFmtId="164" fontId="8" fillId="0" borderId="0" xfId="0" applyFont="1" applyBorder="1"/>
    <xf numFmtId="164" fontId="8" fillId="0" borderId="30" xfId="0" applyFont="1" applyBorder="1"/>
    <xf numFmtId="164" fontId="8" fillId="3" borderId="272" xfId="0" applyNumberFormat="1" applyFont="1" applyFill="1" applyBorder="1" applyAlignment="1" applyProtection="1">
      <alignment horizontal="left" vertical="center" wrapText="1"/>
    </xf>
    <xf numFmtId="164" fontId="8" fillId="3" borderId="273" xfId="0" applyNumberFormat="1" applyFont="1" applyFill="1" applyBorder="1" applyAlignment="1" applyProtection="1">
      <alignment horizontal="left" vertical="center" wrapText="1"/>
    </xf>
    <xf numFmtId="164" fontId="8" fillId="3" borderId="274" xfId="0" applyNumberFormat="1" applyFont="1" applyFill="1" applyBorder="1" applyAlignment="1" applyProtection="1">
      <alignment horizontal="left" vertical="center" wrapText="1"/>
    </xf>
    <xf numFmtId="0" fontId="19" fillId="3" borderId="152" xfId="0" applyNumberFormat="1" applyFont="1" applyFill="1" applyBorder="1" applyAlignment="1" applyProtection="1">
      <alignment horizontal="left" vertical="center" wrapText="1"/>
    </xf>
    <xf numFmtId="0" fontId="19" fillId="3" borderId="153" xfId="0" applyNumberFormat="1" applyFont="1" applyFill="1" applyBorder="1" applyAlignment="1" applyProtection="1">
      <alignment horizontal="left" vertical="center" wrapText="1"/>
    </xf>
    <xf numFmtId="0" fontId="19" fillId="3" borderId="252" xfId="0" applyNumberFormat="1" applyFont="1" applyFill="1" applyBorder="1" applyAlignment="1" applyProtection="1">
      <alignment horizontal="left" vertical="center" wrapText="1"/>
    </xf>
    <xf numFmtId="164" fontId="8" fillId="0" borderId="266" xfId="0" applyNumberFormat="1" applyFont="1" applyBorder="1" applyAlignment="1" applyProtection="1">
      <alignment horizontal="left"/>
    </xf>
    <xf numFmtId="164" fontId="3" fillId="0" borderId="267" xfId="0" applyFont="1" applyBorder="1" applyAlignment="1">
      <alignment horizontal="left"/>
    </xf>
    <xf numFmtId="164" fontId="8" fillId="0" borderId="27" xfId="0" applyNumberFormat="1" applyFont="1" applyBorder="1" applyAlignment="1" applyProtection="1">
      <alignment horizontal="right" indent="1"/>
    </xf>
    <xf numFmtId="164" fontId="3" fillId="0" borderId="0" xfId="0" applyFont="1" applyBorder="1" applyAlignment="1">
      <alignment horizontal="right" indent="1"/>
    </xf>
    <xf numFmtId="164" fontId="8" fillId="0" borderId="268" xfId="0" applyNumberFormat="1" applyFont="1" applyBorder="1" applyAlignment="1" applyProtection="1">
      <alignment horizontal="left" wrapText="1"/>
    </xf>
    <xf numFmtId="164" fontId="8" fillId="0" borderId="269" xfId="0" applyNumberFormat="1" applyFont="1" applyBorder="1" applyAlignment="1" applyProtection="1">
      <alignment horizontal="left" wrapText="1"/>
    </xf>
    <xf numFmtId="164" fontId="8" fillId="0" borderId="270" xfId="0" applyNumberFormat="1" applyFont="1" applyBorder="1" applyAlignment="1" applyProtection="1">
      <alignment horizontal="left" wrapText="1"/>
    </xf>
    <xf numFmtId="164" fontId="19" fillId="18" borderId="17" xfId="0" applyNumberFormat="1" applyFont="1" applyFill="1" applyBorder="1" applyAlignment="1" applyProtection="1">
      <alignment horizontal="right"/>
    </xf>
    <xf numFmtId="164" fontId="19" fillId="18" borderId="26" xfId="0" applyNumberFormat="1" applyFont="1" applyFill="1" applyBorder="1" applyAlignment="1" applyProtection="1">
      <alignment horizontal="right"/>
    </xf>
    <xf numFmtId="164" fontId="19" fillId="18" borderId="200" xfId="0" applyNumberFormat="1" applyFont="1" applyFill="1" applyBorder="1" applyAlignment="1" applyProtection="1">
      <alignment horizontal="right"/>
    </xf>
    <xf numFmtId="164" fontId="8" fillId="0" borderId="217" xfId="0" applyFont="1" applyBorder="1"/>
    <xf numFmtId="164" fontId="8" fillId="0" borderId="48" xfId="0" applyFont="1" applyBorder="1"/>
    <xf numFmtId="164" fontId="8" fillId="0" borderId="114" xfId="0" applyFont="1" applyBorder="1"/>
    <xf numFmtId="164" fontId="50" fillId="11" borderId="217" xfId="0" applyNumberFormat="1" applyFont="1" applyFill="1" applyBorder="1" applyAlignment="1" applyProtection="1">
      <alignment horizontal="center" vertical="center"/>
    </xf>
    <xf numFmtId="164" fontId="50" fillId="11" borderId="48" xfId="0" applyNumberFormat="1" applyFont="1" applyFill="1" applyBorder="1" applyAlignment="1" applyProtection="1">
      <alignment horizontal="center" vertical="center"/>
    </xf>
    <xf numFmtId="164" fontId="50" fillId="11" borderId="96" xfId="0" applyNumberFormat="1" applyFont="1" applyFill="1" applyBorder="1" applyAlignment="1" applyProtection="1">
      <alignment horizontal="center" vertical="center"/>
    </xf>
    <xf numFmtId="164" fontId="60" fillId="27" borderId="329" xfId="0" applyNumberFormat="1" applyFont="1" applyFill="1" applyBorder="1" applyAlignment="1" applyProtection="1">
      <alignment horizontal="left" vertical="center"/>
    </xf>
    <xf numFmtId="164" fontId="60" fillId="27" borderId="1" xfId="0" applyNumberFormat="1" applyFont="1" applyFill="1" applyBorder="1" applyAlignment="1" applyProtection="1">
      <alignment horizontal="left" vertical="center"/>
    </xf>
    <xf numFmtId="164" fontId="60" fillId="27" borderId="36" xfId="0" applyNumberFormat="1" applyFont="1" applyFill="1" applyBorder="1" applyAlignment="1" applyProtection="1">
      <alignment horizontal="left" vertical="center"/>
    </xf>
    <xf numFmtId="164" fontId="60" fillId="32" borderId="329" xfId="0" applyNumberFormat="1" applyFont="1" applyFill="1" applyBorder="1" applyAlignment="1" applyProtection="1">
      <alignment horizontal="left" vertical="center"/>
    </xf>
    <xf numFmtId="164" fontId="60" fillId="32" borderId="1" xfId="0" applyNumberFormat="1" applyFont="1" applyFill="1" applyBorder="1" applyAlignment="1" applyProtection="1">
      <alignment horizontal="left" vertical="center"/>
    </xf>
    <xf numFmtId="164" fontId="60" fillId="32" borderId="36" xfId="0" applyNumberFormat="1" applyFont="1" applyFill="1" applyBorder="1" applyAlignment="1" applyProtection="1">
      <alignment horizontal="left" vertical="center"/>
    </xf>
    <xf numFmtId="164" fontId="60" fillId="32" borderId="20" xfId="0" applyNumberFormat="1" applyFont="1" applyFill="1" applyBorder="1" applyAlignment="1" applyProtection="1">
      <alignment horizontal="left" vertical="center"/>
    </xf>
    <xf numFmtId="164" fontId="60" fillId="32" borderId="303" xfId="0" applyNumberFormat="1" applyFont="1" applyFill="1" applyBorder="1" applyAlignment="1" applyProtection="1">
      <alignment horizontal="left" vertical="center"/>
    </xf>
    <xf numFmtId="164" fontId="60" fillId="32" borderId="37" xfId="0" applyNumberFormat="1" applyFont="1" applyFill="1" applyBorder="1" applyAlignment="1" applyProtection="1">
      <alignment horizontal="left" vertical="center"/>
    </xf>
    <xf numFmtId="164" fontId="1" fillId="8" borderId="384" xfId="0" applyNumberFormat="1" applyFont="1" applyFill="1" applyBorder="1" applyAlignment="1" applyProtection="1">
      <alignment horizontal="center"/>
    </xf>
    <xf numFmtId="164" fontId="1" fillId="8" borderId="288" xfId="0" applyNumberFormat="1" applyFont="1" applyFill="1" applyBorder="1" applyAlignment="1" applyProtection="1">
      <alignment horizontal="center"/>
    </xf>
    <xf numFmtId="164" fontId="125" fillId="33" borderId="298" xfId="0" applyNumberFormat="1" applyFont="1" applyFill="1" applyBorder="1" applyAlignment="1" applyProtection="1">
      <alignment horizontal="center" vertical="center"/>
    </xf>
    <xf numFmtId="164" fontId="125" fillId="33" borderId="147" xfId="0" applyNumberFormat="1" applyFont="1" applyFill="1" applyBorder="1" applyAlignment="1" applyProtection="1">
      <alignment horizontal="center" vertical="center"/>
    </xf>
    <xf numFmtId="164" fontId="125" fillId="31" borderId="1021" xfId="0" applyNumberFormat="1" applyFont="1" applyFill="1" applyBorder="1" applyAlignment="1" applyProtection="1">
      <alignment horizontal="center" vertical="center"/>
    </xf>
    <xf numFmtId="164" fontId="125" fillId="31" borderId="1022" xfId="0" applyNumberFormat="1" applyFont="1" applyFill="1" applyBorder="1" applyAlignment="1" applyProtection="1">
      <alignment horizontal="center" vertical="center"/>
    </xf>
    <xf numFmtId="164" fontId="49" fillId="11" borderId="366" xfId="0" applyNumberFormat="1" applyFont="1" applyFill="1" applyBorder="1" applyAlignment="1" applyProtection="1">
      <alignment horizontal="center" vertical="center"/>
    </xf>
    <xf numFmtId="164" fontId="49" fillId="11" borderId="367" xfId="0" applyNumberFormat="1" applyFont="1" applyFill="1" applyBorder="1" applyAlignment="1" applyProtection="1">
      <alignment horizontal="center" vertical="center"/>
    </xf>
    <xf numFmtId="164" fontId="49" fillId="11" borderId="368" xfId="0" applyNumberFormat="1" applyFont="1" applyFill="1" applyBorder="1" applyAlignment="1" applyProtection="1">
      <alignment horizontal="center" vertical="center"/>
    </xf>
    <xf numFmtId="164" fontId="1" fillId="8" borderId="398" xfId="0" applyNumberFormat="1" applyFont="1" applyFill="1" applyBorder="1" applyAlignment="1" applyProtection="1">
      <alignment horizontal="center"/>
    </xf>
    <xf numFmtId="164" fontId="19" fillId="8" borderId="796" xfId="0" applyNumberFormat="1" applyFont="1" applyFill="1" applyBorder="1" applyAlignment="1" applyProtection="1">
      <alignment horizontal="center"/>
    </xf>
    <xf numFmtId="164" fontId="19" fillId="8" borderId="695" xfId="0" applyNumberFormat="1" applyFont="1" applyFill="1" applyBorder="1" applyAlignment="1" applyProtection="1">
      <alignment horizontal="center"/>
    </xf>
    <xf numFmtId="164" fontId="19" fillId="8" borderId="786" xfId="0" applyNumberFormat="1" applyFont="1" applyFill="1" applyBorder="1" applyAlignment="1" applyProtection="1">
      <alignment horizontal="center"/>
    </xf>
    <xf numFmtId="9" fontId="50" fillId="3" borderId="293" xfId="0" applyNumberFormat="1" applyFont="1" applyFill="1" applyBorder="1" applyAlignment="1" applyProtection="1">
      <alignment horizontal="center"/>
    </xf>
    <xf numFmtId="9" fontId="50" fillId="3" borderId="323" xfId="0" applyNumberFormat="1" applyFont="1" applyFill="1" applyBorder="1" applyAlignment="1" applyProtection="1">
      <alignment horizontal="center"/>
    </xf>
    <xf numFmtId="38" fontId="47" fillId="3" borderId="324" xfId="0" applyNumberFormat="1" applyFont="1" applyFill="1" applyBorder="1" applyAlignment="1">
      <alignment horizontal="right"/>
    </xf>
    <xf numFmtId="38" fontId="47" fillId="3" borderId="292" xfId="0" applyNumberFormat="1" applyFont="1" applyFill="1" applyBorder="1" applyAlignment="1">
      <alignment horizontal="right"/>
    </xf>
    <xf numFmtId="38" fontId="50" fillId="18" borderId="333" xfId="0" applyNumberFormat="1" applyFont="1" applyFill="1" applyBorder="1" applyAlignment="1">
      <alignment horizontal="right" vertical="center"/>
    </xf>
    <xf numFmtId="38" fontId="50" fillId="18" borderId="334" xfId="0" applyNumberFormat="1" applyFont="1" applyFill="1" applyBorder="1" applyAlignment="1">
      <alignment horizontal="right" vertical="center"/>
    </xf>
    <xf numFmtId="164" fontId="50" fillId="8" borderId="177" xfId="0" applyFont="1" applyFill="1" applyBorder="1" applyAlignment="1">
      <alignment horizontal="center" vertical="center" wrapText="1"/>
    </xf>
    <xf numFmtId="164" fontId="50" fillId="8" borderId="36" xfId="0" applyFont="1" applyFill="1" applyBorder="1" applyAlignment="1">
      <alignment horizontal="center" vertical="center" wrapText="1"/>
    </xf>
    <xf numFmtId="164" fontId="50" fillId="8" borderId="70" xfId="0" applyFont="1" applyFill="1" applyBorder="1" applyAlignment="1">
      <alignment horizontal="center" vertical="center" wrapText="1"/>
    </xf>
    <xf numFmtId="164" fontId="50" fillId="8" borderId="219" xfId="0" applyFont="1" applyFill="1" applyBorder="1" applyAlignment="1">
      <alignment horizontal="center" vertical="center" wrapText="1"/>
    </xf>
    <xf numFmtId="38" fontId="47" fillId="0" borderId="214" xfId="0" applyNumberFormat="1" applyFont="1" applyFill="1" applyBorder="1" applyAlignment="1" applyProtection="1">
      <alignment horizontal="right" vertical="center"/>
    </xf>
    <xf numFmtId="38" fontId="47" fillId="0" borderId="135" xfId="0" applyNumberFormat="1" applyFont="1" applyFill="1" applyBorder="1" applyAlignment="1" applyProtection="1">
      <alignment horizontal="right" vertical="center"/>
    </xf>
    <xf numFmtId="38" fontId="47" fillId="0" borderId="283" xfId="0" applyNumberFormat="1" applyFont="1" applyFill="1" applyBorder="1" applyAlignment="1" applyProtection="1">
      <alignment horizontal="right" vertical="center"/>
    </xf>
    <xf numFmtId="38" fontId="47" fillId="0" borderId="291" xfId="0" applyNumberFormat="1" applyFont="1" applyFill="1" applyBorder="1" applyAlignment="1" applyProtection="1">
      <alignment horizontal="right" vertical="center"/>
    </xf>
    <xf numFmtId="164" fontId="50" fillId="8" borderId="329" xfId="0" applyFont="1" applyFill="1" applyBorder="1" applyAlignment="1">
      <alignment horizontal="center" vertical="center"/>
    </xf>
    <xf numFmtId="164" fontId="50" fillId="8" borderId="1" xfId="0" applyFont="1" applyFill="1" applyBorder="1" applyAlignment="1">
      <alignment horizontal="center" vertical="center"/>
    </xf>
    <xf numFmtId="164" fontId="50" fillId="8" borderId="123" xfId="0" applyFont="1" applyFill="1" applyBorder="1" applyAlignment="1">
      <alignment horizontal="center" vertical="center"/>
    </xf>
    <xf numFmtId="164" fontId="50" fillId="8" borderId="327" xfId="0" applyFont="1" applyFill="1" applyBorder="1" applyAlignment="1">
      <alignment horizontal="center" vertical="center"/>
    </xf>
    <xf numFmtId="164" fontId="6" fillId="3" borderId="0" xfId="0" applyFont="1" applyFill="1" applyAlignment="1">
      <alignment horizontal="left" vertical="top" wrapText="1"/>
    </xf>
    <xf numFmtId="9" fontId="50" fillId="18" borderId="333" xfId="0" applyNumberFormat="1" applyFont="1" applyFill="1" applyBorder="1" applyAlignment="1" applyProtection="1">
      <alignment horizontal="center" vertical="center"/>
    </xf>
    <xf numFmtId="9" fontId="50" fillId="18" borderId="379" xfId="0" applyNumberFormat="1" applyFont="1" applyFill="1" applyBorder="1" applyAlignment="1" applyProtection="1">
      <alignment horizontal="center" vertical="center"/>
    </xf>
    <xf numFmtId="9" fontId="50" fillId="3" borderId="283" xfId="0" applyNumberFormat="1" applyFont="1" applyFill="1" applyBorder="1" applyAlignment="1" applyProtection="1">
      <alignment horizontal="center"/>
    </xf>
    <xf numFmtId="9" fontId="50" fillId="3" borderId="291" xfId="0" applyNumberFormat="1" applyFont="1" applyFill="1" applyBorder="1" applyAlignment="1" applyProtection="1">
      <alignment horizontal="center"/>
    </xf>
    <xf numFmtId="164" fontId="11" fillId="14" borderId="516" xfId="0" applyNumberFormat="1" applyFont="1" applyFill="1" applyBorder="1" applyAlignment="1" applyProtection="1">
      <alignment horizontal="center"/>
    </xf>
    <xf numFmtId="164" fontId="11" fillId="14" borderId="816"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987"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987" xfId="0" applyNumberFormat="1" applyFont="1" applyFill="1" applyBorder="1" applyAlignment="1" applyProtection="1">
      <alignment horizontal="center"/>
    </xf>
    <xf numFmtId="164" fontId="21" fillId="14" borderId="782" xfId="0" applyNumberFormat="1" applyFont="1" applyFill="1" applyBorder="1" applyAlignment="1" applyProtection="1">
      <alignment horizontal="center"/>
    </xf>
    <xf numFmtId="164" fontId="21" fillId="14" borderId="967" xfId="0" applyNumberFormat="1" applyFont="1" applyFill="1" applyBorder="1" applyAlignment="1" applyProtection="1">
      <alignment horizontal="center"/>
    </xf>
    <xf numFmtId="3" fontId="8" fillId="14" borderId="210" xfId="0" applyNumberFormat="1" applyFont="1" applyFill="1" applyBorder="1" applyAlignment="1">
      <alignment horizontal="center"/>
    </xf>
    <xf numFmtId="3" fontId="6" fillId="14" borderId="726" xfId="2" applyNumberFormat="1" applyFont="1" applyFill="1" applyBorder="1" applyAlignment="1">
      <alignment horizontal="center"/>
    </xf>
    <xf numFmtId="3" fontId="6" fillId="14" borderId="1008" xfId="2" applyNumberFormat="1" applyFont="1" applyFill="1" applyBorder="1" applyAlignment="1">
      <alignment horizontal="center"/>
    </xf>
    <xf numFmtId="164" fontId="19" fillId="14" borderId="223" xfId="0" applyNumberFormat="1" applyFont="1" applyFill="1" applyBorder="1" applyAlignment="1" applyProtection="1">
      <alignment horizontal="left"/>
    </xf>
    <xf numFmtId="164" fontId="19" fillId="14" borderId="516" xfId="0" applyNumberFormat="1" applyFont="1" applyFill="1" applyBorder="1" applyAlignment="1" applyProtection="1">
      <alignment horizontal="left"/>
    </xf>
    <xf numFmtId="164" fontId="19" fillId="14" borderId="313" xfId="0" applyNumberFormat="1" applyFont="1" applyFill="1" applyBorder="1" applyAlignment="1" applyProtection="1">
      <alignment horizontal="left"/>
    </xf>
    <xf numFmtId="164" fontId="19" fillId="14" borderId="0" xfId="0" applyNumberFormat="1" applyFont="1" applyFill="1" applyBorder="1" applyAlignment="1" applyProtection="1">
      <alignment horizontal="left"/>
    </xf>
    <xf numFmtId="164" fontId="19" fillId="14" borderId="781" xfId="0" applyNumberFormat="1" applyFont="1" applyFill="1" applyBorder="1" applyAlignment="1" applyProtection="1">
      <alignment horizontal="left"/>
    </xf>
    <xf numFmtId="164" fontId="19" fillId="14" borderId="782" xfId="0" applyNumberFormat="1" applyFont="1" applyFill="1" applyBorder="1" applyAlignment="1" applyProtection="1">
      <alignment horizontal="left"/>
    </xf>
    <xf numFmtId="3" fontId="8" fillId="14" borderId="1010" xfId="0" applyNumberFormat="1" applyFont="1" applyFill="1" applyBorder="1" applyAlignment="1">
      <alignment horizontal="center"/>
    </xf>
    <xf numFmtId="38" fontId="47" fillId="3" borderId="285" xfId="0" applyNumberFormat="1" applyFont="1" applyFill="1" applyBorder="1" applyAlignment="1">
      <alignment horizontal="right"/>
    </xf>
    <xf numFmtId="38" fontId="47" fillId="3" borderId="294" xfId="0" applyNumberFormat="1" applyFont="1" applyFill="1" applyBorder="1" applyAlignment="1">
      <alignment horizontal="right"/>
    </xf>
    <xf numFmtId="38" fontId="50" fillId="18" borderId="380" xfId="0" applyNumberFormat="1" applyFont="1" applyFill="1" applyBorder="1" applyAlignment="1">
      <alignment horizontal="right" vertical="center"/>
    </xf>
    <xf numFmtId="38" fontId="50" fillId="18" borderId="335" xfId="0" applyNumberFormat="1" applyFont="1" applyFill="1" applyBorder="1" applyAlignment="1">
      <alignment horizontal="right" vertical="center"/>
    </xf>
    <xf numFmtId="164" fontId="19" fillId="14" borderId="1005" xfId="0" applyNumberFormat="1" applyFont="1" applyFill="1" applyBorder="1" applyAlignment="1" applyProtection="1">
      <alignment horizontal="right"/>
    </xf>
    <xf numFmtId="164" fontId="19" fillId="14" borderId="1006" xfId="0" applyNumberFormat="1" applyFont="1" applyFill="1" applyBorder="1" applyAlignment="1" applyProtection="1">
      <alignment horizontal="right"/>
    </xf>
    <xf numFmtId="164" fontId="19" fillId="14" borderId="1007" xfId="0" applyNumberFormat="1" applyFont="1" applyFill="1" applyBorder="1" applyAlignment="1" applyProtection="1">
      <alignment horizontal="right"/>
    </xf>
    <xf numFmtId="3" fontId="6" fillId="14" borderId="1009" xfId="2" applyNumberFormat="1" applyFont="1" applyFill="1" applyBorder="1" applyAlignment="1">
      <alignment horizontal="center"/>
    </xf>
    <xf numFmtId="164" fontId="17" fillId="14" borderId="993" xfId="0" applyNumberFormat="1" applyFont="1" applyFill="1" applyBorder="1" applyAlignment="1" applyProtection="1">
      <alignment horizontal="center"/>
    </xf>
    <xf numFmtId="164" fontId="17" fillId="14" borderId="994" xfId="0" applyNumberFormat="1" applyFont="1" applyFill="1" applyBorder="1" applyAlignment="1" applyProtection="1">
      <alignment horizontal="center"/>
    </xf>
    <xf numFmtId="164" fontId="17" fillId="14" borderId="995" xfId="0" applyNumberFormat="1" applyFont="1" applyFill="1" applyBorder="1" applyAlignment="1" applyProtection="1">
      <alignment horizontal="center"/>
    </xf>
    <xf numFmtId="164" fontId="17" fillId="14" borderId="996" xfId="0" applyNumberFormat="1" applyFont="1" applyFill="1" applyBorder="1" applyAlignment="1" applyProtection="1">
      <alignment horizontal="center"/>
    </xf>
    <xf numFmtId="164" fontId="50" fillId="8" borderId="211" xfId="0" applyFont="1" applyFill="1" applyBorder="1" applyAlignment="1">
      <alignment horizontal="center" vertical="center" wrapText="1"/>
    </xf>
    <xf numFmtId="164" fontId="50" fillId="8" borderId="242" xfId="0" applyFont="1" applyFill="1" applyBorder="1" applyAlignment="1">
      <alignment horizontal="center" vertical="center" wrapText="1"/>
    </xf>
    <xf numFmtId="164" fontId="11" fillId="14" borderId="940" xfId="0" applyNumberFormat="1" applyFont="1" applyFill="1" applyBorder="1" applyAlignment="1" applyProtection="1">
      <alignment horizontal="center"/>
    </xf>
    <xf numFmtId="164" fontId="11" fillId="14" borderId="984" xfId="0" applyNumberFormat="1" applyFont="1" applyFill="1" applyBorder="1" applyAlignment="1" applyProtection="1">
      <alignment horizontal="center"/>
    </xf>
    <xf numFmtId="3" fontId="8" fillId="14" borderId="723" xfId="0" applyNumberFormat="1" applyFont="1" applyFill="1" applyBorder="1" applyAlignment="1">
      <alignment horizontal="center"/>
    </xf>
    <xf numFmtId="164" fontId="60" fillId="14" borderId="794" xfId="0" applyNumberFormat="1" applyFont="1" applyFill="1" applyBorder="1" applyAlignment="1" applyProtection="1">
      <alignment horizontal="left" vertical="center"/>
    </xf>
    <xf numFmtId="164" fontId="60" fillId="14" borderId="439" xfId="0" applyNumberFormat="1" applyFont="1" applyFill="1" applyBorder="1" applyAlignment="1" applyProtection="1">
      <alignment horizontal="left" vertical="center"/>
    </xf>
    <xf numFmtId="164" fontId="60" fillId="14" borderId="894" xfId="0" applyNumberFormat="1" applyFont="1" applyFill="1" applyBorder="1" applyAlignment="1" applyProtection="1">
      <alignment horizontal="left" vertical="center"/>
    </xf>
    <xf numFmtId="164" fontId="60" fillId="14" borderId="262" xfId="0" applyNumberFormat="1" applyFont="1" applyFill="1" applyBorder="1" applyAlignment="1" applyProtection="1">
      <alignment horizontal="left" vertical="center"/>
    </xf>
    <xf numFmtId="164" fontId="60" fillId="14" borderId="414" xfId="0" applyNumberFormat="1" applyFont="1" applyFill="1" applyBorder="1" applyAlignment="1" applyProtection="1">
      <alignment horizontal="left" vertical="center"/>
    </xf>
    <xf numFmtId="164" fontId="60" fillId="14" borderId="263" xfId="0" applyNumberFormat="1" applyFont="1" applyFill="1" applyBorder="1" applyAlignment="1" applyProtection="1">
      <alignment horizontal="left" vertical="center"/>
    </xf>
    <xf numFmtId="164" fontId="11" fillId="14" borderId="938" xfId="0" applyNumberFormat="1" applyFont="1" applyFill="1" applyBorder="1" applyAlignment="1" applyProtection="1">
      <alignment horizontal="center"/>
    </xf>
    <xf numFmtId="164" fontId="11" fillId="14" borderId="997" xfId="0" applyNumberFormat="1" applyFont="1" applyFill="1" applyBorder="1" applyAlignment="1" applyProtection="1">
      <alignment horizontal="center"/>
    </xf>
    <xf numFmtId="164" fontId="11" fillId="14" borderId="998" xfId="0" applyNumberFormat="1" applyFont="1" applyFill="1" applyBorder="1" applyAlignment="1" applyProtection="1">
      <alignment horizontal="center"/>
    </xf>
    <xf numFmtId="164" fontId="11" fillId="14" borderId="939" xfId="0" applyNumberFormat="1" applyFont="1" applyFill="1" applyBorder="1" applyAlignment="1" applyProtection="1">
      <alignment horizontal="center"/>
    </xf>
    <xf numFmtId="3" fontId="4" fillId="14" borderId="449" xfId="0" applyNumberFormat="1" applyFont="1" applyFill="1" applyBorder="1" applyAlignment="1">
      <alignment horizontal="center"/>
    </xf>
    <xf numFmtId="164" fontId="50" fillId="14" borderId="449" xfId="0" applyFont="1" applyFill="1" applyBorder="1" applyAlignment="1">
      <alignment horizontal="center"/>
    </xf>
    <xf numFmtId="164" fontId="17" fillId="8" borderId="472" xfId="0" applyNumberFormat="1" applyFont="1" applyFill="1" applyBorder="1" applyAlignment="1" applyProtection="1">
      <alignment horizontal="center"/>
    </xf>
    <xf numFmtId="164" fontId="17" fillId="8" borderId="961" xfId="0" applyNumberFormat="1" applyFont="1" applyFill="1" applyBorder="1" applyAlignment="1" applyProtection="1">
      <alignment horizontal="center"/>
    </xf>
    <xf numFmtId="164" fontId="49" fillId="11" borderId="471" xfId="0" applyNumberFormat="1" applyFont="1" applyFill="1" applyBorder="1" applyAlignment="1" applyProtection="1">
      <alignment horizontal="left" vertical="center"/>
    </xf>
    <xf numFmtId="164" fontId="1" fillId="8" borderId="985" xfId="0" applyNumberFormat="1" applyFont="1" applyFill="1" applyBorder="1" applyAlignment="1" applyProtection="1">
      <alignment horizontal="center"/>
    </xf>
    <xf numFmtId="0" fontId="38" fillId="14" borderId="0" xfId="0" applyNumberFormat="1" applyFont="1" applyFill="1" applyBorder="1" applyAlignment="1">
      <alignment horizontal="center" vertical="center"/>
    </xf>
    <xf numFmtId="0" fontId="38" fillId="14" borderId="770" xfId="0" applyNumberFormat="1" applyFont="1" applyFill="1" applyBorder="1" applyAlignment="1">
      <alignment horizontal="center" vertical="center"/>
    </xf>
    <xf numFmtId="164" fontId="3" fillId="14" borderId="979" xfId="0" applyFont="1" applyFill="1" applyBorder="1" applyAlignment="1">
      <alignment horizontal="center"/>
    </xf>
    <xf numFmtId="164" fontId="3" fillId="14" borderId="770" xfId="0" applyFont="1" applyFill="1" applyBorder="1" applyAlignment="1">
      <alignment horizontal="center"/>
    </xf>
    <xf numFmtId="164" fontId="3" fillId="14" borderId="1041" xfId="0" applyFont="1" applyFill="1" applyBorder="1" applyAlignment="1">
      <alignment horizontal="center"/>
    </xf>
    <xf numFmtId="164" fontId="3" fillId="14" borderId="887" xfId="0" applyFont="1" applyFill="1" applyBorder="1" applyAlignment="1">
      <alignment horizontal="center"/>
    </xf>
    <xf numFmtId="164" fontId="3" fillId="14" borderId="967" xfId="0" applyFont="1" applyFill="1" applyBorder="1" applyAlignment="1">
      <alignment horizontal="center"/>
    </xf>
    <xf numFmtId="179" fontId="18" fillId="44" borderId="107" xfId="2" applyNumberFormat="1" applyFont="1" applyFill="1" applyBorder="1" applyAlignment="1" applyProtection="1">
      <alignment horizontal="center" vertical="center" wrapText="1"/>
    </xf>
    <xf numFmtId="179" fontId="18" fillId="44" borderId="1042" xfId="2" applyNumberFormat="1" applyFont="1" applyFill="1" applyBorder="1" applyAlignment="1" applyProtection="1">
      <alignment horizontal="center" vertical="center" wrapText="1"/>
    </xf>
    <xf numFmtId="179" fontId="3" fillId="0" borderId="1042" xfId="2" applyNumberFormat="1" applyFont="1" applyFill="1" applyBorder="1" applyAlignment="1" applyProtection="1">
      <alignment horizontal="center"/>
    </xf>
    <xf numFmtId="164" fontId="11" fillId="8" borderId="938" xfId="0" applyNumberFormat="1" applyFont="1" applyFill="1" applyBorder="1" applyAlignment="1" applyProtection="1">
      <alignment horizontal="center"/>
    </xf>
    <xf numFmtId="164" fontId="11" fillId="8" borderId="939" xfId="0" applyNumberFormat="1" applyFont="1" applyFill="1" applyBorder="1" applyAlignment="1" applyProtection="1">
      <alignment horizontal="center"/>
    </xf>
    <xf numFmtId="164" fontId="11" fillId="8" borderId="940" xfId="0" applyNumberFormat="1" applyFont="1" applyFill="1" applyBorder="1" applyAlignment="1" applyProtection="1">
      <alignment horizontal="center"/>
    </xf>
    <xf numFmtId="164" fontId="11" fillId="8" borderId="963" xfId="0" applyNumberFormat="1" applyFont="1" applyFill="1" applyBorder="1" applyAlignment="1" applyProtection="1">
      <alignment horizontal="center"/>
    </xf>
    <xf numFmtId="164" fontId="19" fillId="8" borderId="472" xfId="0" applyNumberFormat="1" applyFont="1" applyFill="1" applyBorder="1" applyAlignment="1" applyProtection="1">
      <alignment horizontal="center"/>
    </xf>
    <xf numFmtId="164" fontId="17" fillId="8" borderId="980" xfId="0" applyNumberFormat="1" applyFont="1" applyFill="1" applyBorder="1" applyAlignment="1" applyProtection="1">
      <alignment horizontal="center"/>
    </xf>
    <xf numFmtId="164" fontId="49" fillId="11" borderId="847" xfId="0" applyNumberFormat="1" applyFont="1" applyFill="1" applyBorder="1" applyAlignment="1" applyProtection="1">
      <alignment horizontal="center" vertical="center" wrapText="1"/>
    </xf>
    <xf numFmtId="164" fontId="49" fillId="11" borderId="832" xfId="0" applyNumberFormat="1" applyFont="1" applyFill="1" applyBorder="1" applyAlignment="1" applyProtection="1">
      <alignment horizontal="center" vertical="center" wrapText="1"/>
    </xf>
    <xf numFmtId="164" fontId="49" fillId="11" borderId="936" xfId="0" applyNumberFormat="1" applyFont="1" applyFill="1" applyBorder="1" applyAlignment="1" applyProtection="1">
      <alignment horizontal="left" vertical="center"/>
    </xf>
    <xf numFmtId="164" fontId="1" fillId="8" borderId="954" xfId="0" applyNumberFormat="1" applyFont="1" applyFill="1" applyBorder="1" applyAlignment="1" applyProtection="1">
      <alignment horizontal="center"/>
    </xf>
    <xf numFmtId="164" fontId="50" fillId="11" borderId="935" xfId="0" applyNumberFormat="1" applyFont="1" applyFill="1" applyBorder="1" applyAlignment="1" applyProtection="1">
      <alignment horizontal="center" vertical="center"/>
    </xf>
    <xf numFmtId="164" fontId="50" fillId="11" borderId="782" xfId="0" applyNumberFormat="1" applyFont="1" applyFill="1" applyBorder="1" applyAlignment="1" applyProtection="1">
      <alignment horizontal="center" vertical="center"/>
    </xf>
    <xf numFmtId="164" fontId="50" fillId="11" borderId="826" xfId="0" applyNumberFormat="1" applyFont="1" applyFill="1" applyBorder="1" applyAlignment="1" applyProtection="1">
      <alignment horizontal="center" vertical="center"/>
    </xf>
    <xf numFmtId="164" fontId="8" fillId="8" borderId="313" xfId="0" applyFont="1" applyFill="1" applyBorder="1" applyAlignment="1">
      <alignment horizontal="center" vertical="center"/>
    </xf>
    <xf numFmtId="164" fontId="8" fillId="8" borderId="534" xfId="0" applyFont="1" applyFill="1" applyBorder="1" applyAlignment="1">
      <alignment horizontal="center" vertical="center"/>
    </xf>
    <xf numFmtId="164" fontId="8" fillId="8" borderId="783" xfId="0" applyFont="1" applyFill="1" applyBorder="1" applyAlignment="1">
      <alignment horizontal="center" vertical="center"/>
    </xf>
    <xf numFmtId="164" fontId="8" fillId="8" borderId="785" xfId="0" applyFont="1" applyFill="1" applyBorder="1" applyAlignment="1">
      <alignment horizontal="center" vertical="center"/>
    </xf>
    <xf numFmtId="164" fontId="45" fillId="14" borderId="0" xfId="0" applyNumberFormat="1" applyFont="1" applyFill="1" applyBorder="1" applyAlignment="1" applyProtection="1">
      <alignment horizontal="right"/>
    </xf>
    <xf numFmtId="164" fontId="54" fillId="24" borderId="0" xfId="0" applyFont="1" applyFill="1" applyAlignment="1">
      <alignment horizontal="center"/>
    </xf>
    <xf numFmtId="164" fontId="76" fillId="24" borderId="0" xfId="0" applyFont="1" applyFill="1" applyAlignment="1">
      <alignment horizontal="center"/>
    </xf>
    <xf numFmtId="164" fontId="56" fillId="22" borderId="0" xfId="0" applyFont="1" applyFill="1" applyBorder="1" applyAlignment="1" applyProtection="1">
      <alignment horizontal="center" wrapText="1"/>
    </xf>
    <xf numFmtId="164" fontId="56" fillId="22" borderId="327" xfId="0" applyFont="1" applyFill="1" applyBorder="1" applyAlignment="1" applyProtection="1">
      <alignment horizontal="center" wrapText="1"/>
    </xf>
    <xf numFmtId="164" fontId="56" fillId="22" borderId="0" xfId="0" applyFont="1" applyFill="1" applyBorder="1" applyAlignment="1" applyProtection="1">
      <alignment horizontal="center" vertical="center"/>
    </xf>
    <xf numFmtId="164" fontId="56" fillId="22" borderId="91" xfId="0" applyFont="1" applyFill="1" applyBorder="1" applyAlignment="1" applyProtection="1">
      <alignment horizontal="center" vertical="center"/>
    </xf>
  </cellXfs>
  <cellStyles count="7">
    <cellStyle name="Comma" xfId="1" builtinId="3"/>
    <cellStyle name="Currency" xfId="2" builtinId="4"/>
    <cellStyle name="Hyperlink" xfId="3" builtinId="8"/>
    <cellStyle name="Normal" xfId="0" builtinId="0"/>
    <cellStyle name="Normal 2" xfId="4"/>
    <cellStyle name="Percent" xfId="5" builtinId="5"/>
    <cellStyle name="STYL1 - Style1" xfId="6"/>
  </cellStyles>
  <dxfs count="49">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78" formatCode="mm/dd/yy;@"/>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s>
  <tableStyles count="0" defaultTableStyle="TableStyleMedium9" defaultPivotStyle="PivotStyleLight16"/>
  <colors>
    <mruColors>
      <color rgb="FF99CCFF"/>
      <color rgb="FFFFFF99"/>
      <color rgb="FFCCFFCC"/>
      <color rgb="FFFFCC99"/>
      <color rgb="FFD9D9D9"/>
      <color rgb="FF92D050"/>
      <color rgb="FFFFFFFF"/>
      <color rgb="FF00000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GUIDE!A93:A130"/><Relationship Id="rId3" Type="http://schemas.openxmlformats.org/officeDocument/2006/relationships/hyperlink" Target="#'ORIGINAL BUDGET'!A103:N115"/><Relationship Id="rId7" Type="http://schemas.openxmlformats.org/officeDocument/2006/relationships/image" Target="../media/image1.png"/><Relationship Id="rId12" Type="http://schemas.openxmlformats.org/officeDocument/2006/relationships/hyperlink" Target="#'ORIGINAL BUDGET'!A89:N101"/><Relationship Id="rId2" Type="http://schemas.openxmlformats.org/officeDocument/2006/relationships/hyperlink" Target="#'ORIGINAL BUDGET'!A63:N87"/><Relationship Id="rId1" Type="http://schemas.openxmlformats.org/officeDocument/2006/relationships/hyperlink" Target="#'ORIGINAL BUDGET'!A117:V149"/><Relationship Id="rId6" Type="http://schemas.openxmlformats.org/officeDocument/2006/relationships/hyperlink" Target="#'J-Other'!D12"/><Relationship Id="rId11" Type="http://schemas.openxmlformats.org/officeDocument/2006/relationships/hyperlink" Target="#'ORIGINAL BUDGET'!E14"/><Relationship Id="rId5" Type="http://schemas.openxmlformats.org/officeDocument/2006/relationships/hyperlink" Target="#'J-Oper'!D13"/><Relationship Id="rId10" Type="http://schemas.openxmlformats.org/officeDocument/2006/relationships/hyperlink" Target="#GUIDE!A98:A120"/><Relationship Id="rId4" Type="http://schemas.openxmlformats.org/officeDocument/2006/relationships/hyperlink" Target="#'J-Pers'!G13"/><Relationship Id="rId9" Type="http://schemas.openxmlformats.org/officeDocument/2006/relationships/hyperlink" Target="#'ORIGINAL BUDGET'!A88:T100"/></Relationships>
</file>

<file path=xl/drawings/_rels/drawing10.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1.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2.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2.xml.rels><?xml version="1.0" encoding="UTF-8" standalone="yes"?>
<Relationships xmlns="http://schemas.openxmlformats.org/package/2006/relationships"><Relationship Id="rId8" Type="http://schemas.openxmlformats.org/officeDocument/2006/relationships/hyperlink" Target="#GUIDE!A93:A130"/><Relationship Id="rId13" Type="http://schemas.openxmlformats.org/officeDocument/2006/relationships/hyperlink" Target="#'ORIGINAL BUDGET'!A88:V97"/><Relationship Id="rId3" Type="http://schemas.openxmlformats.org/officeDocument/2006/relationships/hyperlink" Target="#'ORIGINAL BUDGET'!A102:V114"/><Relationship Id="rId7" Type="http://schemas.openxmlformats.org/officeDocument/2006/relationships/hyperlink" Target="#'ORIGINAL BUDGET'!M2"/><Relationship Id="rId12" Type="http://schemas.openxmlformats.org/officeDocument/2006/relationships/hyperlink" Target="#'ORIGINAL BUDGET'!F25"/><Relationship Id="rId17" Type="http://schemas.openxmlformats.org/officeDocument/2006/relationships/hyperlink" Target="#'ORIGINAL BUDGET'!F2"/><Relationship Id="rId2" Type="http://schemas.openxmlformats.org/officeDocument/2006/relationships/hyperlink" Target="#'ORIGINAL BUDGET'!A62:T85"/><Relationship Id="rId16" Type="http://schemas.openxmlformats.org/officeDocument/2006/relationships/hyperlink" Target="#'ORIGINAL BUDGET'!C4"/><Relationship Id="rId1" Type="http://schemas.openxmlformats.org/officeDocument/2006/relationships/hyperlink" Target="#'ORIGINAL BUDGET'!A116:V148"/><Relationship Id="rId6" Type="http://schemas.openxmlformats.org/officeDocument/2006/relationships/hyperlink" Target="#'J-Other'!A1"/><Relationship Id="rId11" Type="http://schemas.openxmlformats.org/officeDocument/2006/relationships/hyperlink" Target="#'ORIGINAL BUDGET'!E14"/><Relationship Id="rId5" Type="http://schemas.openxmlformats.org/officeDocument/2006/relationships/hyperlink" Target="#'J-Oper'!A1"/><Relationship Id="rId15" Type="http://schemas.openxmlformats.org/officeDocument/2006/relationships/hyperlink" Target="#'ORIGINAL BUDGET'!C5"/><Relationship Id="rId10" Type="http://schemas.openxmlformats.org/officeDocument/2006/relationships/hyperlink" Target="#GUIDE!A98:A120"/><Relationship Id="rId4" Type="http://schemas.openxmlformats.org/officeDocument/2006/relationships/hyperlink" Target="#'J-Pers'!A1"/><Relationship Id="rId9" Type="http://schemas.openxmlformats.org/officeDocument/2006/relationships/hyperlink" Target="#'ORIGINAL BUDGET'!A88:T100"/><Relationship Id="rId14" Type="http://schemas.openxmlformats.org/officeDocument/2006/relationships/hyperlink" Target="#'J-Capl'!A1"/></Relationships>
</file>

<file path=xl/drawings/_rels/drawing3.xml.rels><?xml version="1.0" encoding="UTF-8" standalone="yes"?>
<Relationships xmlns="http://schemas.openxmlformats.org/package/2006/relationships"><Relationship Id="rId1" Type="http://schemas.openxmlformats.org/officeDocument/2006/relationships/hyperlink" Target="#GUIDE!A42"/></Relationships>
</file>

<file path=xl/drawings/_rels/drawing4.xml.rels><?xml version="1.0" encoding="UTF-8" standalone="yes"?>
<Relationships xmlns="http://schemas.openxmlformats.org/package/2006/relationships"><Relationship Id="rId1" Type="http://schemas.openxmlformats.org/officeDocument/2006/relationships/hyperlink" Target="#GUIDE!A42"/></Relationships>
</file>

<file path=xl/drawings/_rels/drawing5.xml.rels><?xml version="1.0" encoding="UTF-8" standalone="yes"?>
<Relationships xmlns="http://schemas.openxmlformats.org/package/2006/relationships"><Relationship Id="rId1" Type="http://schemas.openxmlformats.org/officeDocument/2006/relationships/hyperlink" Target="#GUIDE!A42"/></Relationships>
</file>

<file path=xl/drawings/_rels/drawing6.xml.rels><?xml version="1.0" encoding="UTF-8" standalone="yes"?>
<Relationships xmlns="http://schemas.openxmlformats.org/package/2006/relationships"><Relationship Id="rId1" Type="http://schemas.openxmlformats.org/officeDocument/2006/relationships/hyperlink" Target="#GUIDE!A42"/></Relationships>
</file>

<file path=xl/drawings/_rels/drawing8.xml.rels><?xml version="1.0" encoding="UTF-8" standalone="yes"?>
<Relationships xmlns="http://schemas.openxmlformats.org/package/2006/relationships"><Relationship Id="rId1" Type="http://schemas.openxmlformats.org/officeDocument/2006/relationships/hyperlink" Target="#GUIDE!A42"/></Relationships>
</file>

<file path=xl/drawings/_rels/drawing9.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525323</xdr:colOff>
      <xdr:row>11</xdr:row>
      <xdr:rowOff>1</xdr:rowOff>
    </xdr:from>
    <xdr:to>
      <xdr:col>5</xdr:col>
      <xdr:colOff>678656</xdr:colOff>
      <xdr:row>11</xdr:row>
      <xdr:rowOff>250031</xdr:rowOff>
    </xdr:to>
    <xdr:sp macro="" textlink="">
      <xdr:nvSpPr>
        <xdr:cNvPr id="3" name="TextBox 2">
          <a:hlinkClick xmlns:r="http://schemas.openxmlformats.org/officeDocument/2006/relationships" r:id="rId1" tooltip="Personnel Detail"/>
        </xdr:cNvPr>
        <xdr:cNvSpPr txBox="1"/>
      </xdr:nvSpPr>
      <xdr:spPr>
        <a:xfrm>
          <a:off x="1120636" y="3762376"/>
          <a:ext cx="148683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Personnel</a:t>
          </a:r>
          <a:r>
            <a:rPr lang="en-US" sz="1400" u="sng" baseline="0">
              <a:solidFill>
                <a:schemeClr val="tx2">
                  <a:lumMod val="60000"/>
                  <a:lumOff val="40000"/>
                </a:schemeClr>
              </a:solidFill>
            </a:rPr>
            <a:t> Detail </a:t>
          </a:r>
          <a:endParaRPr lang="en-US" sz="1400" u="sng">
            <a:solidFill>
              <a:schemeClr val="tx2">
                <a:lumMod val="60000"/>
                <a:lumOff val="40000"/>
              </a:schemeClr>
            </a:solidFill>
          </a:endParaRPr>
        </a:p>
      </xdr:txBody>
    </xdr:sp>
    <xdr:clientData/>
  </xdr:twoCellAnchor>
  <xdr:twoCellAnchor>
    <xdr:from>
      <xdr:col>11</xdr:col>
      <xdr:colOff>963915</xdr:colOff>
      <xdr:row>13</xdr:row>
      <xdr:rowOff>1434</xdr:rowOff>
    </xdr:from>
    <xdr:to>
      <xdr:col>17</xdr:col>
      <xdr:colOff>130973</xdr:colOff>
      <xdr:row>13</xdr:row>
      <xdr:rowOff>321467</xdr:rowOff>
    </xdr:to>
    <xdr:sp macro="" textlink="">
      <xdr:nvSpPr>
        <xdr:cNvPr id="4" name="TextBox 3">
          <a:hlinkClick xmlns:r="http://schemas.openxmlformats.org/officeDocument/2006/relationships" r:id="rId2" tooltip="Operating Expense Detail"/>
        </xdr:cNvPr>
        <xdr:cNvSpPr txBox="1"/>
      </xdr:nvSpPr>
      <xdr:spPr>
        <a:xfrm>
          <a:off x="7036103" y="5133028"/>
          <a:ext cx="2417464" cy="32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Operating</a:t>
          </a:r>
          <a:r>
            <a:rPr lang="en-US" sz="1400" u="sng" baseline="0">
              <a:solidFill>
                <a:schemeClr val="tx2">
                  <a:lumMod val="60000"/>
                  <a:lumOff val="40000"/>
                </a:schemeClr>
              </a:solidFill>
            </a:rPr>
            <a:t> Expense Detail </a:t>
          </a:r>
          <a:endParaRPr lang="en-US" sz="1400" u="sng">
            <a:solidFill>
              <a:schemeClr val="tx2">
                <a:lumMod val="60000"/>
                <a:lumOff val="40000"/>
              </a:schemeClr>
            </a:solidFill>
          </a:endParaRPr>
        </a:p>
      </xdr:txBody>
    </xdr:sp>
    <xdr:clientData/>
  </xdr:twoCellAnchor>
  <xdr:twoCellAnchor>
    <xdr:from>
      <xdr:col>5</xdr:col>
      <xdr:colOff>260030</xdr:colOff>
      <xdr:row>15</xdr:row>
      <xdr:rowOff>329494</xdr:rowOff>
    </xdr:from>
    <xdr:to>
      <xdr:col>7</xdr:col>
      <xdr:colOff>381002</xdr:colOff>
      <xdr:row>16</xdr:row>
      <xdr:rowOff>343504</xdr:rowOff>
    </xdr:to>
    <xdr:sp macro="" textlink="">
      <xdr:nvSpPr>
        <xdr:cNvPr id="5" name="TextBox 4">
          <a:hlinkClick xmlns:r="http://schemas.openxmlformats.org/officeDocument/2006/relationships" r:id="rId3" tooltip="Other Costs Detail Page"/>
        </xdr:cNvPr>
        <xdr:cNvSpPr txBox="1"/>
      </xdr:nvSpPr>
      <xdr:spPr>
        <a:xfrm>
          <a:off x="2188843" y="6818400"/>
          <a:ext cx="1514003" cy="3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Other Costs Detail</a:t>
          </a:r>
        </a:p>
        <a:p>
          <a:endParaRPr lang="en-US" sz="1400" u="sng">
            <a:solidFill>
              <a:schemeClr val="tx2">
                <a:lumMod val="60000"/>
                <a:lumOff val="40000"/>
              </a:schemeClr>
            </a:solidFill>
          </a:endParaRPr>
        </a:p>
      </xdr:txBody>
    </xdr:sp>
    <xdr:clientData/>
  </xdr:twoCellAnchor>
  <xdr:twoCellAnchor>
    <xdr:from>
      <xdr:col>4</xdr:col>
      <xdr:colOff>296197</xdr:colOff>
      <xdr:row>11</xdr:row>
      <xdr:rowOff>1095496</xdr:rowOff>
    </xdr:from>
    <xdr:to>
      <xdr:col>5</xdr:col>
      <xdr:colOff>303126</xdr:colOff>
      <xdr:row>12</xdr:row>
      <xdr:rowOff>244711</xdr:rowOff>
    </xdr:to>
    <xdr:sp macro="" textlink="">
      <xdr:nvSpPr>
        <xdr:cNvPr id="6" name="TextBox 5">
          <a:hlinkClick xmlns:r="http://schemas.openxmlformats.org/officeDocument/2006/relationships" r:id="rId4" tooltip="J-Pers Tab"/>
        </xdr:cNvPr>
        <xdr:cNvSpPr txBox="1"/>
      </xdr:nvSpPr>
      <xdr:spPr>
        <a:xfrm flipH="1">
          <a:off x="1617791" y="4857871"/>
          <a:ext cx="614148" cy="25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J-Pers</a:t>
          </a:r>
        </a:p>
        <a:p>
          <a:endParaRPr lang="en-US" sz="1400" u="sng">
            <a:solidFill>
              <a:schemeClr val="tx2">
                <a:lumMod val="60000"/>
                <a:lumOff val="40000"/>
              </a:schemeClr>
            </a:solidFill>
          </a:endParaRPr>
        </a:p>
      </xdr:txBody>
    </xdr:sp>
    <xdr:clientData/>
  </xdr:twoCellAnchor>
  <xdr:twoCellAnchor>
    <xdr:from>
      <xdr:col>4</xdr:col>
      <xdr:colOff>306918</xdr:colOff>
      <xdr:row>13</xdr:row>
      <xdr:rowOff>1017851</xdr:rowOff>
    </xdr:from>
    <xdr:to>
      <xdr:col>5</xdr:col>
      <xdr:colOff>381000</xdr:colOff>
      <xdr:row>14</xdr:row>
      <xdr:rowOff>300301</xdr:rowOff>
    </xdr:to>
    <xdr:sp macro="" textlink="">
      <xdr:nvSpPr>
        <xdr:cNvPr id="9" name="TextBox 8">
          <a:hlinkClick xmlns:r="http://schemas.openxmlformats.org/officeDocument/2006/relationships" r:id="rId5" tooltip="J-Other Tab"/>
        </xdr:cNvPr>
        <xdr:cNvSpPr txBox="1"/>
      </xdr:nvSpPr>
      <xdr:spPr>
        <a:xfrm flipH="1">
          <a:off x="1628512" y="6149445"/>
          <a:ext cx="681301" cy="306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J-Oper</a:t>
          </a:r>
        </a:p>
        <a:p>
          <a:endParaRPr lang="en-US" sz="1400" u="sng">
            <a:solidFill>
              <a:schemeClr val="tx2">
                <a:lumMod val="60000"/>
                <a:lumOff val="40000"/>
              </a:schemeClr>
            </a:solidFill>
          </a:endParaRPr>
        </a:p>
      </xdr:txBody>
    </xdr:sp>
    <xdr:clientData/>
  </xdr:twoCellAnchor>
  <xdr:twoCellAnchor>
    <xdr:from>
      <xdr:col>4</xdr:col>
      <xdr:colOff>290516</xdr:colOff>
      <xdr:row>17</xdr:row>
      <xdr:rowOff>6350</xdr:rowOff>
    </xdr:from>
    <xdr:to>
      <xdr:col>5</xdr:col>
      <xdr:colOff>481016</xdr:colOff>
      <xdr:row>17</xdr:row>
      <xdr:rowOff>285565</xdr:rowOff>
    </xdr:to>
    <xdr:sp macro="" textlink="">
      <xdr:nvSpPr>
        <xdr:cNvPr id="10" name="TextBox 9">
          <a:hlinkClick xmlns:r="http://schemas.openxmlformats.org/officeDocument/2006/relationships" r:id="rId6" tooltip="J-Other Tab"/>
        </xdr:cNvPr>
        <xdr:cNvSpPr txBox="1"/>
      </xdr:nvSpPr>
      <xdr:spPr>
        <a:xfrm flipH="1">
          <a:off x="1612110" y="7435850"/>
          <a:ext cx="797719" cy="279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J-Other</a:t>
          </a:r>
        </a:p>
        <a:p>
          <a:endParaRPr lang="en-US" sz="1400" u="sng">
            <a:solidFill>
              <a:schemeClr val="tx2">
                <a:lumMod val="60000"/>
                <a:lumOff val="40000"/>
              </a:schemeClr>
            </a:solidFill>
          </a:endParaRPr>
        </a:p>
      </xdr:txBody>
    </xdr:sp>
    <xdr:clientData/>
  </xdr:twoCellAnchor>
  <xdr:twoCellAnchor>
    <xdr:from>
      <xdr:col>7</xdr:col>
      <xdr:colOff>28575</xdr:colOff>
      <xdr:row>56</xdr:row>
      <xdr:rowOff>38100</xdr:rowOff>
    </xdr:from>
    <xdr:to>
      <xdr:col>11</xdr:col>
      <xdr:colOff>28575</xdr:colOff>
      <xdr:row>56</xdr:row>
      <xdr:rowOff>714375</xdr:rowOff>
    </xdr:to>
    <xdr:pic>
      <xdr:nvPicPr>
        <xdr:cNvPr id="1122"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81350" y="306705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81643</xdr:colOff>
      <xdr:row>37</xdr:row>
      <xdr:rowOff>149678</xdr:rowOff>
    </xdr:from>
    <xdr:to>
      <xdr:col>9</xdr:col>
      <xdr:colOff>503464</xdr:colOff>
      <xdr:row>38</xdr:row>
      <xdr:rowOff>244929</xdr:rowOff>
    </xdr:to>
    <xdr:cxnSp macro="">
      <xdr:nvCxnSpPr>
        <xdr:cNvPr id="15" name="Straight Arrow Connector 14"/>
        <xdr:cNvCxnSpPr/>
      </xdr:nvCxnSpPr>
      <xdr:spPr bwMode="auto">
        <a:xfrm flipH="1" flipV="1">
          <a:off x="3348718" y="16475528"/>
          <a:ext cx="1955346" cy="35242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68036</xdr:colOff>
      <xdr:row>38</xdr:row>
      <xdr:rowOff>421822</xdr:rowOff>
    </xdr:from>
    <xdr:to>
      <xdr:col>9</xdr:col>
      <xdr:colOff>571500</xdr:colOff>
      <xdr:row>39</xdr:row>
      <xdr:rowOff>367393</xdr:rowOff>
    </xdr:to>
    <xdr:cxnSp macro="">
      <xdr:nvCxnSpPr>
        <xdr:cNvPr id="16" name="Straight Arrow Connector 15"/>
        <xdr:cNvCxnSpPr/>
      </xdr:nvCxnSpPr>
      <xdr:spPr bwMode="auto">
        <a:xfrm flipH="1">
          <a:off x="3335111" y="17004847"/>
          <a:ext cx="2036989" cy="77424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911679</xdr:colOff>
      <xdr:row>42</xdr:row>
      <xdr:rowOff>435428</xdr:rowOff>
    </xdr:from>
    <xdr:to>
      <xdr:col>12</xdr:col>
      <xdr:colOff>312964</xdr:colOff>
      <xdr:row>42</xdr:row>
      <xdr:rowOff>979714</xdr:rowOff>
    </xdr:to>
    <xdr:cxnSp macro="">
      <xdr:nvCxnSpPr>
        <xdr:cNvPr id="17" name="Straight Arrow Connector 16"/>
        <xdr:cNvCxnSpPr/>
      </xdr:nvCxnSpPr>
      <xdr:spPr bwMode="auto">
        <a:xfrm flipH="1">
          <a:off x="4178754" y="21152303"/>
          <a:ext cx="2763610" cy="54428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27</xdr:row>
      <xdr:rowOff>134471</xdr:rowOff>
    </xdr:from>
    <xdr:to>
      <xdr:col>11</xdr:col>
      <xdr:colOff>212912</xdr:colOff>
      <xdr:row>34</xdr:row>
      <xdr:rowOff>219075</xdr:rowOff>
    </xdr:to>
    <xdr:pic>
      <xdr:nvPicPr>
        <xdr:cNvPr id="1129"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54206" y="15183971"/>
          <a:ext cx="4941794" cy="1350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773206</xdr:colOff>
      <xdr:row>58</xdr:row>
      <xdr:rowOff>1776933</xdr:rowOff>
    </xdr:from>
    <xdr:to>
      <xdr:col>10</xdr:col>
      <xdr:colOff>560294</xdr:colOff>
      <xdr:row>59</xdr:row>
      <xdr:rowOff>62433</xdr:rowOff>
    </xdr:to>
    <xdr:cxnSp macro="">
      <xdr:nvCxnSpPr>
        <xdr:cNvPr id="23" name="Straight Arrow Connector 22"/>
        <xdr:cNvCxnSpPr/>
      </xdr:nvCxnSpPr>
      <xdr:spPr bwMode="auto">
        <a:xfrm flipH="1" flipV="1">
          <a:off x="2542135" y="33740112"/>
          <a:ext cx="3324945" cy="149678"/>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190500</xdr:colOff>
      <xdr:row>64</xdr:row>
      <xdr:rowOff>122464</xdr:rowOff>
    </xdr:from>
    <xdr:to>
      <xdr:col>10</xdr:col>
      <xdr:colOff>585107</xdr:colOff>
      <xdr:row>64</xdr:row>
      <xdr:rowOff>176893</xdr:rowOff>
    </xdr:to>
    <xdr:cxnSp macro="">
      <xdr:nvCxnSpPr>
        <xdr:cNvPr id="26" name="Straight Arrow Connector 25"/>
        <xdr:cNvCxnSpPr/>
      </xdr:nvCxnSpPr>
      <xdr:spPr bwMode="auto">
        <a:xfrm flipH="1" flipV="1">
          <a:off x="4272643" y="36820928"/>
          <a:ext cx="1619250" cy="54429"/>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437031</xdr:colOff>
      <xdr:row>90</xdr:row>
      <xdr:rowOff>112061</xdr:rowOff>
    </xdr:from>
    <xdr:to>
      <xdr:col>7</xdr:col>
      <xdr:colOff>717177</xdr:colOff>
      <xdr:row>90</xdr:row>
      <xdr:rowOff>112061</xdr:rowOff>
    </xdr:to>
    <xdr:cxnSp macro="">
      <xdr:nvCxnSpPr>
        <xdr:cNvPr id="24" name="Straight Arrow Connector 23"/>
        <xdr:cNvCxnSpPr/>
      </xdr:nvCxnSpPr>
      <xdr:spPr bwMode="auto">
        <a:xfrm flipH="1">
          <a:off x="2980766" y="41719502"/>
          <a:ext cx="885264" cy="0"/>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511969</xdr:colOff>
      <xdr:row>21</xdr:row>
      <xdr:rowOff>-1</xdr:rowOff>
    </xdr:from>
    <xdr:to>
      <xdr:col>7</xdr:col>
      <xdr:colOff>130971</xdr:colOff>
      <xdr:row>22</xdr:row>
      <xdr:rowOff>47624</xdr:rowOff>
    </xdr:to>
    <xdr:sp macro="" textlink="">
      <xdr:nvSpPr>
        <xdr:cNvPr id="28" name="TextBox 27">
          <a:hlinkClick xmlns:r="http://schemas.openxmlformats.org/officeDocument/2006/relationships" r:id="rId8" tooltip="File Name"/>
        </xdr:cNvPr>
        <xdr:cNvSpPr txBox="1"/>
      </xdr:nvSpPr>
      <xdr:spPr>
        <a:xfrm>
          <a:off x="2440782" y="9882187"/>
          <a:ext cx="101203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File Name</a:t>
          </a:r>
        </a:p>
        <a:p>
          <a:pPr algn="ctr"/>
          <a:endParaRPr lang="en-US" sz="1400" u="sng">
            <a:solidFill>
              <a:schemeClr val="tx2">
                <a:lumMod val="60000"/>
                <a:lumOff val="40000"/>
              </a:schemeClr>
            </a:solidFill>
          </a:endParaRPr>
        </a:p>
      </xdr:txBody>
    </xdr:sp>
    <xdr:clientData/>
  </xdr:twoCellAnchor>
  <xdr:twoCellAnchor>
    <xdr:from>
      <xdr:col>13</xdr:col>
      <xdr:colOff>570146</xdr:colOff>
      <xdr:row>76</xdr:row>
      <xdr:rowOff>723745</xdr:rowOff>
    </xdr:from>
    <xdr:to>
      <xdr:col>17</xdr:col>
      <xdr:colOff>269620</xdr:colOff>
      <xdr:row>76</xdr:row>
      <xdr:rowOff>1015097</xdr:rowOff>
    </xdr:to>
    <xdr:sp macro="" textlink="">
      <xdr:nvSpPr>
        <xdr:cNvPr id="2" name="TextBox 1">
          <a:hlinkClick xmlns:r="http://schemas.openxmlformats.org/officeDocument/2006/relationships" r:id="rId9" tooltip="Subcontracts"/>
        </xdr:cNvPr>
        <xdr:cNvSpPr txBox="1"/>
      </xdr:nvSpPr>
      <xdr:spPr>
        <a:xfrm>
          <a:off x="8105479" y="38379245"/>
          <a:ext cx="133989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76</xdr:row>
      <xdr:rowOff>1754061</xdr:rowOff>
    </xdr:from>
    <xdr:to>
      <xdr:col>6</xdr:col>
      <xdr:colOff>374951</xdr:colOff>
      <xdr:row>76</xdr:row>
      <xdr:rowOff>2376383</xdr:rowOff>
    </xdr:to>
    <xdr:sp macro="" textlink="">
      <xdr:nvSpPr>
        <xdr:cNvPr id="30" name="TextBox 29">
          <a:hlinkClick xmlns:r="http://schemas.openxmlformats.org/officeDocument/2006/relationships" r:id="rId10" tooltip="Paste Special"/>
        </xdr:cNvPr>
        <xdr:cNvSpPr txBox="1"/>
      </xdr:nvSpPr>
      <xdr:spPr>
        <a:xfrm>
          <a:off x="1578455" y="39409561"/>
          <a:ext cx="1347079" cy="62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7</xdr:col>
      <xdr:colOff>357306</xdr:colOff>
      <xdr:row>17</xdr:row>
      <xdr:rowOff>370416</xdr:rowOff>
    </xdr:from>
    <xdr:to>
      <xdr:col>9</xdr:col>
      <xdr:colOff>404898</xdr:colOff>
      <xdr:row>18</xdr:row>
      <xdr:rowOff>317499</xdr:rowOff>
    </xdr:to>
    <xdr:sp macro="" textlink="">
      <xdr:nvSpPr>
        <xdr:cNvPr id="31" name="TextBox 30">
          <a:hlinkClick xmlns:r="http://schemas.openxmlformats.org/officeDocument/2006/relationships" r:id="rId11" tooltip="ORIGINAL BUDGET"/>
        </xdr:cNvPr>
        <xdr:cNvSpPr txBox="1"/>
      </xdr:nvSpPr>
      <xdr:spPr>
        <a:xfrm>
          <a:off x="3679150" y="7799916"/>
          <a:ext cx="1583498"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ORIGINAL</a:t>
          </a:r>
          <a:r>
            <a:rPr lang="en-US" sz="1400" u="sng" baseline="0">
              <a:solidFill>
                <a:schemeClr val="tx2">
                  <a:lumMod val="60000"/>
                  <a:lumOff val="40000"/>
                </a:schemeClr>
              </a:solidFill>
            </a:rPr>
            <a:t> BUDGET</a:t>
          </a:r>
          <a:endParaRPr lang="en-US" sz="1400" u="sng">
            <a:solidFill>
              <a:schemeClr val="tx2">
                <a:lumMod val="60000"/>
                <a:lumOff val="40000"/>
              </a:schemeClr>
            </a:solidFill>
          </a:endParaRPr>
        </a:p>
        <a:p>
          <a:pPr algn="ctr"/>
          <a:endParaRPr lang="en-US" sz="1400" u="sng">
            <a:solidFill>
              <a:schemeClr val="tx2">
                <a:lumMod val="60000"/>
                <a:lumOff val="40000"/>
              </a:schemeClr>
            </a:solidFill>
          </a:endParaRPr>
        </a:p>
      </xdr:txBody>
    </xdr:sp>
    <xdr:clientData/>
  </xdr:twoCellAnchor>
  <xdr:twoCellAnchor>
    <xdr:from>
      <xdr:col>5</xdr:col>
      <xdr:colOff>276493</xdr:colOff>
      <xdr:row>14</xdr:row>
      <xdr:rowOff>330463</xdr:rowOff>
    </xdr:from>
    <xdr:to>
      <xdr:col>7</xdr:col>
      <xdr:colOff>523877</xdr:colOff>
      <xdr:row>15</xdr:row>
      <xdr:rowOff>329405</xdr:rowOff>
    </xdr:to>
    <xdr:sp macro="" textlink="">
      <xdr:nvSpPr>
        <xdr:cNvPr id="32" name="TextBox 31">
          <a:hlinkClick xmlns:r="http://schemas.openxmlformats.org/officeDocument/2006/relationships" r:id="rId12" tooltip="Subcontract Section"/>
        </xdr:cNvPr>
        <xdr:cNvSpPr txBox="1"/>
      </xdr:nvSpPr>
      <xdr:spPr>
        <a:xfrm>
          <a:off x="2205306" y="6485994"/>
          <a:ext cx="1640415" cy="33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Subcontracts Detail</a:t>
          </a:r>
        </a:p>
        <a:p>
          <a:endParaRPr lang="en-US" sz="1400" u="sng">
            <a:solidFill>
              <a:schemeClr val="tx2">
                <a:lumMod val="60000"/>
                <a:lumOff val="4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9330"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9331"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9335"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9336"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9329" name="Button 1" hidden="1">
              <a:extLst>
                <a:ext uri="{63B3BB69-23CF-44E3-9099-C40C66FF867C}">
                  <a14:compatExt spid="_x0000_s9932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0354"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0355"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0359"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0360"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100353" name="Button 1" hidden="1">
              <a:extLst>
                <a:ext uri="{63B3BB69-23CF-44E3-9099-C40C66FF867C}">
                  <a14:compatExt spid="_x0000_s10035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1378"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1379"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1383"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1384"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66675</xdr:colOff>
          <xdr:row>0</xdr:row>
          <xdr:rowOff>0</xdr:rowOff>
        </xdr:from>
        <xdr:to>
          <xdr:col>0</xdr:col>
          <xdr:colOff>76200</xdr:colOff>
          <xdr:row>0</xdr:row>
          <xdr:rowOff>0</xdr:rowOff>
        </xdr:to>
        <xdr:sp macro="" textlink="">
          <xdr:nvSpPr>
            <xdr:cNvPr id="101377" name="Button 1" hidden="1">
              <a:extLst>
                <a:ext uri="{63B3BB69-23CF-44E3-9099-C40C66FF867C}">
                  <a14:compatExt spid="_x0000_s10137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7</xdr:col>
      <xdr:colOff>0</xdr:colOff>
      <xdr:row>177</xdr:row>
      <xdr:rowOff>0</xdr:rowOff>
    </xdr:from>
    <xdr:to>
      <xdr:col>7</xdr:col>
      <xdr:colOff>0</xdr:colOff>
      <xdr:row>181</xdr:row>
      <xdr:rowOff>19050</xdr:rowOff>
    </xdr:to>
    <xdr:cxnSp macro="">
      <xdr:nvCxnSpPr>
        <xdr:cNvPr id="29701" name="Straight Connector 10"/>
        <xdr:cNvCxnSpPr>
          <a:cxnSpLocks noChangeShapeType="1"/>
        </xdr:cNvCxnSpPr>
      </xdr:nvCxnSpPr>
      <xdr:spPr bwMode="auto">
        <a:xfrm>
          <a:off x="6286500" y="38119050"/>
          <a:ext cx="0" cy="857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177</xdr:row>
      <xdr:rowOff>0</xdr:rowOff>
    </xdr:from>
    <xdr:to>
      <xdr:col>7</xdr:col>
      <xdr:colOff>0</xdr:colOff>
      <xdr:row>181</xdr:row>
      <xdr:rowOff>19050</xdr:rowOff>
    </xdr:to>
    <xdr:cxnSp macro="">
      <xdr:nvCxnSpPr>
        <xdr:cNvPr id="4" name="Straight Connector 10"/>
        <xdr:cNvCxnSpPr>
          <a:cxnSpLocks noChangeShapeType="1"/>
        </xdr:cNvCxnSpPr>
      </xdr:nvCxnSpPr>
      <xdr:spPr bwMode="auto">
        <a:xfrm>
          <a:off x="7172325" y="40843200"/>
          <a:ext cx="0" cy="876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914400</xdr:colOff>
          <xdr:row>3</xdr:row>
          <xdr:rowOff>0</xdr:rowOff>
        </xdr:from>
        <xdr:to>
          <xdr:col>3</xdr:col>
          <xdr:colOff>1028700</xdr:colOff>
          <xdr:row>3</xdr:row>
          <xdr:rowOff>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539608</xdr:colOff>
      <xdr:row>22</xdr:row>
      <xdr:rowOff>219075</xdr:rowOff>
    </xdr:from>
    <xdr:to>
      <xdr:col>7</xdr:col>
      <xdr:colOff>161925</xdr:colOff>
      <xdr:row>23</xdr:row>
      <xdr:rowOff>285750</xdr:rowOff>
    </xdr:to>
    <xdr:sp macro="" textlink="">
      <xdr:nvSpPr>
        <xdr:cNvPr id="2" name="TextBox 1">
          <a:hlinkClick xmlns:r="http://schemas.openxmlformats.org/officeDocument/2006/relationships" r:id="rId1" tooltip="Personnel Detail Page"/>
        </xdr:cNvPr>
        <xdr:cNvSpPr txBox="1"/>
      </xdr:nvSpPr>
      <xdr:spPr>
        <a:xfrm>
          <a:off x="1806433" y="5791200"/>
          <a:ext cx="2346467"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rPr>
            <a:t>Personnel </a:t>
          </a:r>
          <a:r>
            <a:rPr lang="en-US" sz="1600" b="1" u="sng" baseline="0">
              <a:solidFill>
                <a:schemeClr val="tx2">
                  <a:lumMod val="60000"/>
                  <a:lumOff val="40000"/>
                </a:schemeClr>
              </a:solidFill>
              <a:latin typeface="Arial" panose="020B0604020202020204" pitchFamily="34" charset="0"/>
              <a:cs typeface="Arial" panose="020B0604020202020204" pitchFamily="34" charset="0"/>
            </a:rPr>
            <a:t>Detail Page</a:t>
          </a:r>
          <a:endParaRPr lang="en-US" sz="1600" b="1" u="sng">
            <a:solidFill>
              <a:schemeClr val="tx2">
                <a:lumMod val="60000"/>
                <a:lumOff val="40000"/>
              </a:schemeClr>
            </a:solidFill>
            <a:latin typeface="Arial" panose="020B0604020202020204" pitchFamily="34" charset="0"/>
            <a:cs typeface="Arial" panose="020B0604020202020204" pitchFamily="34" charset="0"/>
          </a:endParaRPr>
        </a:p>
      </xdr:txBody>
    </xdr:sp>
    <xdr:clientData/>
  </xdr:twoCellAnchor>
  <xdr:twoCellAnchor>
    <xdr:from>
      <xdr:col>5</xdr:col>
      <xdr:colOff>311448</xdr:colOff>
      <xdr:row>28</xdr:row>
      <xdr:rowOff>234799</xdr:rowOff>
    </xdr:from>
    <xdr:to>
      <xdr:col>10</xdr:col>
      <xdr:colOff>85725</xdr:colOff>
      <xdr:row>29</xdr:row>
      <xdr:rowOff>304800</xdr:rowOff>
    </xdr:to>
    <xdr:sp macro="" textlink="">
      <xdr:nvSpPr>
        <xdr:cNvPr id="3" name="TextBox 2">
          <a:hlinkClick xmlns:r="http://schemas.openxmlformats.org/officeDocument/2006/relationships" r:id="rId2" tooltip="Operating Expense Detail Page"/>
        </xdr:cNvPr>
        <xdr:cNvSpPr txBox="1"/>
      </xdr:nvSpPr>
      <xdr:spPr>
        <a:xfrm>
          <a:off x="2911773" y="8350099"/>
          <a:ext cx="3308052" cy="31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rPr>
            <a:t>Operating</a:t>
          </a:r>
          <a:r>
            <a:rPr lang="en-US" sz="1600" b="1" u="sng" baseline="0">
              <a:solidFill>
                <a:schemeClr val="tx2">
                  <a:lumMod val="60000"/>
                  <a:lumOff val="40000"/>
                </a:schemeClr>
              </a:solidFill>
              <a:latin typeface="Arial" panose="020B0604020202020204" pitchFamily="34" charset="0"/>
            </a:rPr>
            <a:t> Expense Detail Page</a:t>
          </a:r>
          <a:endParaRPr lang="en-US" sz="1600" b="1" u="sng">
            <a:solidFill>
              <a:schemeClr val="tx2">
                <a:lumMod val="60000"/>
                <a:lumOff val="40000"/>
              </a:schemeClr>
            </a:solidFill>
            <a:latin typeface="Arial" panose="020B0604020202020204" pitchFamily="34" charset="0"/>
          </a:endParaRPr>
        </a:p>
      </xdr:txBody>
    </xdr:sp>
    <xdr:clientData/>
  </xdr:twoCellAnchor>
  <xdr:twoCellAnchor>
    <xdr:from>
      <xdr:col>5</xdr:col>
      <xdr:colOff>300510</xdr:colOff>
      <xdr:row>37</xdr:row>
      <xdr:rowOff>219075</xdr:rowOff>
    </xdr:from>
    <xdr:to>
      <xdr:col>8</xdr:col>
      <xdr:colOff>514350</xdr:colOff>
      <xdr:row>38</xdr:row>
      <xdr:rowOff>276225</xdr:rowOff>
    </xdr:to>
    <xdr:sp macro="" textlink="">
      <xdr:nvSpPr>
        <xdr:cNvPr id="4" name="TextBox 3">
          <a:hlinkClick xmlns:r="http://schemas.openxmlformats.org/officeDocument/2006/relationships" r:id="rId3" tooltip="Other Costs Detail Page"/>
        </xdr:cNvPr>
        <xdr:cNvSpPr txBox="1"/>
      </xdr:nvSpPr>
      <xdr:spPr>
        <a:xfrm>
          <a:off x="2900835" y="11382375"/>
          <a:ext cx="252841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Other Costs Detail Page</a:t>
          </a:r>
        </a:p>
        <a:p>
          <a:endParaRPr lang="en-US" sz="1400" u="sng">
            <a:solidFill>
              <a:schemeClr val="tx2">
                <a:lumMod val="60000"/>
                <a:lumOff val="40000"/>
              </a:schemeClr>
            </a:solidFill>
          </a:endParaRPr>
        </a:p>
      </xdr:txBody>
    </xdr:sp>
    <xdr:clientData/>
  </xdr:twoCellAnchor>
  <xdr:twoCellAnchor>
    <xdr:from>
      <xdr:col>4</xdr:col>
      <xdr:colOff>314324</xdr:colOff>
      <xdr:row>25</xdr:row>
      <xdr:rowOff>0</xdr:rowOff>
    </xdr:from>
    <xdr:to>
      <xdr:col>5</xdr:col>
      <xdr:colOff>571498</xdr:colOff>
      <xdr:row>26</xdr:row>
      <xdr:rowOff>9525</xdr:rowOff>
    </xdr:to>
    <xdr:sp macro="" textlink="">
      <xdr:nvSpPr>
        <xdr:cNvPr id="5" name="TextBox 4">
          <a:hlinkClick xmlns:r="http://schemas.openxmlformats.org/officeDocument/2006/relationships" r:id="rId4" tooltip="J-Pers Tab"/>
        </xdr:cNvPr>
        <xdr:cNvSpPr txBox="1"/>
      </xdr:nvSpPr>
      <xdr:spPr>
        <a:xfrm flipH="1">
          <a:off x="2305049" y="7343775"/>
          <a:ext cx="8667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4</xdr:col>
      <xdr:colOff>306914</xdr:colOff>
      <xdr:row>30</xdr:row>
      <xdr:rowOff>220133</xdr:rowOff>
    </xdr:from>
    <xdr:to>
      <xdr:col>5</xdr:col>
      <xdr:colOff>542924</xdr:colOff>
      <xdr:row>31</xdr:row>
      <xdr:rowOff>247650</xdr:rowOff>
    </xdr:to>
    <xdr:sp macro="" textlink="">
      <xdr:nvSpPr>
        <xdr:cNvPr id="6" name="TextBox 5">
          <a:hlinkClick xmlns:r="http://schemas.openxmlformats.org/officeDocument/2006/relationships" r:id="rId5" tooltip="J-Other Tab"/>
        </xdr:cNvPr>
        <xdr:cNvSpPr txBox="1"/>
      </xdr:nvSpPr>
      <xdr:spPr>
        <a:xfrm flipH="1">
          <a:off x="2297639" y="9421283"/>
          <a:ext cx="84561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J-Oper</a:t>
          </a:r>
        </a:p>
        <a:p>
          <a:endParaRPr lang="en-US" sz="1400" u="sng">
            <a:solidFill>
              <a:schemeClr val="tx2">
                <a:lumMod val="60000"/>
                <a:lumOff val="40000"/>
              </a:schemeClr>
            </a:solidFill>
          </a:endParaRPr>
        </a:p>
      </xdr:txBody>
    </xdr:sp>
    <xdr:clientData/>
  </xdr:twoCellAnchor>
  <xdr:twoCellAnchor>
    <xdr:from>
      <xdr:col>4</xdr:col>
      <xdr:colOff>314325</xdr:colOff>
      <xdr:row>40</xdr:row>
      <xdr:rowOff>219075</xdr:rowOff>
    </xdr:from>
    <xdr:to>
      <xdr:col>5</xdr:col>
      <xdr:colOff>657225</xdr:colOff>
      <xdr:row>41</xdr:row>
      <xdr:rowOff>266700</xdr:rowOff>
    </xdr:to>
    <xdr:sp macro="" textlink="">
      <xdr:nvSpPr>
        <xdr:cNvPr id="7" name="TextBox 6">
          <a:hlinkClick xmlns:r="http://schemas.openxmlformats.org/officeDocument/2006/relationships" r:id="rId6" tooltip="J-Other Tab"/>
        </xdr:cNvPr>
        <xdr:cNvSpPr txBox="1"/>
      </xdr:nvSpPr>
      <xdr:spPr>
        <a:xfrm flipH="1">
          <a:off x="2305050" y="1267777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J-Other</a:t>
          </a:r>
        </a:p>
        <a:p>
          <a:endParaRPr lang="en-US" sz="1400" u="sng">
            <a:solidFill>
              <a:schemeClr val="tx2">
                <a:lumMod val="60000"/>
                <a:lumOff val="40000"/>
              </a:schemeClr>
            </a:solidFill>
          </a:endParaRPr>
        </a:p>
      </xdr:txBody>
    </xdr:sp>
    <xdr:clientData/>
  </xdr:twoCellAnchor>
  <xdr:twoCellAnchor>
    <xdr:from>
      <xdr:col>3</xdr:col>
      <xdr:colOff>685064</xdr:colOff>
      <xdr:row>44</xdr:row>
      <xdr:rowOff>238125</xdr:rowOff>
    </xdr:from>
    <xdr:to>
      <xdr:col>4</xdr:col>
      <xdr:colOff>458258</xdr:colOff>
      <xdr:row>45</xdr:row>
      <xdr:rowOff>304800</xdr:rowOff>
    </xdr:to>
    <xdr:sp macro="" textlink="">
      <xdr:nvSpPr>
        <xdr:cNvPr id="13" name="TextBox 12">
          <a:hlinkClick xmlns:r="http://schemas.openxmlformats.org/officeDocument/2006/relationships" r:id="rId7" tooltip="Budget Balance"/>
        </xdr:cNvPr>
        <xdr:cNvSpPr txBox="1"/>
      </xdr:nvSpPr>
      <xdr:spPr>
        <a:xfrm>
          <a:off x="1951889" y="14506575"/>
          <a:ext cx="49709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M2</a:t>
          </a:r>
        </a:p>
        <a:p>
          <a:endParaRPr lang="en-US" sz="1400" u="sng">
            <a:solidFill>
              <a:schemeClr val="tx2">
                <a:lumMod val="60000"/>
                <a:lumOff val="40000"/>
              </a:schemeClr>
            </a:solidFill>
          </a:endParaRPr>
        </a:p>
      </xdr:txBody>
    </xdr:sp>
    <xdr:clientData/>
  </xdr:twoCellAnchor>
  <xdr:twoCellAnchor>
    <xdr:from>
      <xdr:col>5</xdr:col>
      <xdr:colOff>720726</xdr:colOff>
      <xdr:row>48</xdr:row>
      <xdr:rowOff>290358</xdr:rowOff>
    </xdr:from>
    <xdr:to>
      <xdr:col>7</xdr:col>
      <xdr:colOff>238873</xdr:colOff>
      <xdr:row>49</xdr:row>
      <xdr:rowOff>238125</xdr:rowOff>
    </xdr:to>
    <xdr:sp macro="" textlink="">
      <xdr:nvSpPr>
        <xdr:cNvPr id="17" name="TextBox 16">
          <a:hlinkClick xmlns:r="http://schemas.openxmlformats.org/officeDocument/2006/relationships" r:id="rId8" tooltip="File Name"/>
        </xdr:cNvPr>
        <xdr:cNvSpPr txBox="1"/>
      </xdr:nvSpPr>
      <xdr:spPr>
        <a:xfrm>
          <a:off x="3321051" y="15344775"/>
          <a:ext cx="90879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File Name</a:t>
          </a:r>
        </a:p>
        <a:p>
          <a:endParaRPr lang="en-US" sz="1400" u="sng">
            <a:solidFill>
              <a:schemeClr val="tx2">
                <a:lumMod val="60000"/>
                <a:lumOff val="40000"/>
              </a:schemeClr>
            </a:solidFill>
          </a:endParaRPr>
        </a:p>
      </xdr:txBody>
    </xdr:sp>
    <xdr:clientData/>
  </xdr:twoCellAnchor>
  <xdr:twoCellAnchor>
    <xdr:from>
      <xdr:col>13</xdr:col>
      <xdr:colOff>570146</xdr:colOff>
      <xdr:row>104</xdr:row>
      <xdr:rowOff>723745</xdr:rowOff>
    </xdr:from>
    <xdr:to>
      <xdr:col>15</xdr:col>
      <xdr:colOff>0</xdr:colOff>
      <xdr:row>104</xdr:row>
      <xdr:rowOff>1015097</xdr:rowOff>
    </xdr:to>
    <xdr:sp macro="" textlink="">
      <xdr:nvSpPr>
        <xdr:cNvPr id="18" name="TextBox 17">
          <a:hlinkClick xmlns:r="http://schemas.openxmlformats.org/officeDocument/2006/relationships" r:id="rId9" tooltip="Subcontracts"/>
        </xdr:cNvPr>
        <xdr:cNvSpPr txBox="1"/>
      </xdr:nvSpPr>
      <xdr:spPr>
        <a:xfrm>
          <a:off x="8914046" y="15344775"/>
          <a:ext cx="181110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104</xdr:row>
      <xdr:rowOff>1754061</xdr:rowOff>
    </xdr:from>
    <xdr:to>
      <xdr:col>6</xdr:col>
      <xdr:colOff>374951</xdr:colOff>
      <xdr:row>104</xdr:row>
      <xdr:rowOff>2376383</xdr:rowOff>
    </xdr:to>
    <xdr:sp macro="" textlink="">
      <xdr:nvSpPr>
        <xdr:cNvPr id="19" name="TextBox 18">
          <a:hlinkClick xmlns:r="http://schemas.openxmlformats.org/officeDocument/2006/relationships" r:id="rId10" tooltip="Paste Special"/>
        </xdr:cNvPr>
        <xdr:cNvSpPr txBox="1"/>
      </xdr:nvSpPr>
      <xdr:spPr>
        <a:xfrm>
          <a:off x="2415597" y="15344775"/>
          <a:ext cx="134072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3</xdr:col>
      <xdr:colOff>525989</xdr:colOff>
      <xdr:row>42</xdr:row>
      <xdr:rowOff>227543</xdr:rowOff>
    </xdr:from>
    <xdr:to>
      <xdr:col>4</xdr:col>
      <xdr:colOff>409575</xdr:colOff>
      <xdr:row>43</xdr:row>
      <xdr:rowOff>295276</xdr:rowOff>
    </xdr:to>
    <xdr:sp macro="" textlink="">
      <xdr:nvSpPr>
        <xdr:cNvPr id="20" name="TextBox 19">
          <a:hlinkClick xmlns:r="http://schemas.openxmlformats.org/officeDocument/2006/relationships" r:id="rId11" tooltip="Budget Balance"/>
        </xdr:cNvPr>
        <xdr:cNvSpPr txBox="1"/>
      </xdr:nvSpPr>
      <xdr:spPr>
        <a:xfrm>
          <a:off x="1792814" y="13238693"/>
          <a:ext cx="607486" cy="31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514350</xdr:colOff>
      <xdr:row>16</xdr:row>
      <xdr:rowOff>0</xdr:rowOff>
    </xdr:from>
    <xdr:to>
      <xdr:col>4</xdr:col>
      <xdr:colOff>397936</xdr:colOff>
      <xdr:row>17</xdr:row>
      <xdr:rowOff>76200</xdr:rowOff>
    </xdr:to>
    <xdr:sp macro="" textlink="">
      <xdr:nvSpPr>
        <xdr:cNvPr id="21" name="TextBox 20">
          <a:hlinkClick xmlns:r="http://schemas.openxmlformats.org/officeDocument/2006/relationships" r:id="rId11" tooltip="Agency Name"/>
        </xdr:cNvPr>
        <xdr:cNvSpPr txBox="1"/>
      </xdr:nvSpPr>
      <xdr:spPr>
        <a:xfrm>
          <a:off x="1781175" y="5067300"/>
          <a:ext cx="607486"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495300</xdr:colOff>
      <xdr:row>17</xdr:row>
      <xdr:rowOff>219075</xdr:rowOff>
    </xdr:from>
    <xdr:to>
      <xdr:col>4</xdr:col>
      <xdr:colOff>378886</xdr:colOff>
      <xdr:row>22</xdr:row>
      <xdr:rowOff>28575</xdr:rowOff>
    </xdr:to>
    <xdr:sp macro="" textlink="">
      <xdr:nvSpPr>
        <xdr:cNvPr id="22" name="TextBox 21">
          <a:hlinkClick xmlns:r="http://schemas.openxmlformats.org/officeDocument/2006/relationships" r:id="rId12" tooltip="Current Total of the I&amp;E General Fund Award"/>
        </xdr:cNvPr>
        <xdr:cNvSpPr txBox="1"/>
      </xdr:nvSpPr>
      <xdr:spPr>
        <a:xfrm>
          <a:off x="1762125" y="5286375"/>
          <a:ext cx="60748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F25</a:t>
          </a:r>
        </a:p>
        <a:p>
          <a:endParaRPr lang="en-US" sz="1400" u="sng">
            <a:solidFill>
              <a:schemeClr val="tx2">
                <a:lumMod val="60000"/>
                <a:lumOff val="40000"/>
              </a:schemeClr>
            </a:solidFill>
          </a:endParaRPr>
        </a:p>
      </xdr:txBody>
    </xdr:sp>
    <xdr:clientData/>
  </xdr:twoCellAnchor>
  <xdr:twoCellAnchor>
    <xdr:from>
      <xdr:col>4</xdr:col>
      <xdr:colOff>314325</xdr:colOff>
      <xdr:row>26</xdr:row>
      <xdr:rowOff>228600</xdr:rowOff>
    </xdr:from>
    <xdr:to>
      <xdr:col>5</xdr:col>
      <xdr:colOff>571499</xdr:colOff>
      <xdr:row>28</xdr:row>
      <xdr:rowOff>18929</xdr:rowOff>
    </xdr:to>
    <xdr:sp macro="" textlink="">
      <xdr:nvSpPr>
        <xdr:cNvPr id="23" name="TextBox 22">
          <a:hlinkClick xmlns:r="http://schemas.openxmlformats.org/officeDocument/2006/relationships" r:id="rId4" tooltip="J-Pers Tab"/>
        </xdr:cNvPr>
        <xdr:cNvSpPr txBox="1"/>
      </xdr:nvSpPr>
      <xdr:spPr>
        <a:xfrm flipH="1">
          <a:off x="2305050" y="7829550"/>
          <a:ext cx="866774" cy="30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5</xdr:col>
      <xdr:colOff>300510</xdr:colOff>
      <xdr:row>33</xdr:row>
      <xdr:rowOff>228600</xdr:rowOff>
    </xdr:from>
    <xdr:to>
      <xdr:col>9</xdr:col>
      <xdr:colOff>209550</xdr:colOff>
      <xdr:row>34</xdr:row>
      <xdr:rowOff>295275</xdr:rowOff>
    </xdr:to>
    <xdr:sp macro="" textlink="">
      <xdr:nvSpPr>
        <xdr:cNvPr id="24" name="TextBox 23">
          <a:hlinkClick xmlns:r="http://schemas.openxmlformats.org/officeDocument/2006/relationships" r:id="rId13" tooltip="Other Costs Detail Page"/>
        </xdr:cNvPr>
        <xdr:cNvSpPr txBox="1"/>
      </xdr:nvSpPr>
      <xdr:spPr>
        <a:xfrm>
          <a:off x="2900835" y="10210800"/>
          <a:ext cx="283321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Capital Costs Detail Page</a:t>
          </a:r>
        </a:p>
        <a:p>
          <a:endParaRPr lang="en-US" sz="1400" u="sng">
            <a:solidFill>
              <a:schemeClr val="tx2">
                <a:lumMod val="60000"/>
                <a:lumOff val="40000"/>
              </a:schemeClr>
            </a:solidFill>
          </a:endParaRPr>
        </a:p>
      </xdr:txBody>
    </xdr:sp>
    <xdr:clientData/>
  </xdr:twoCellAnchor>
  <xdr:twoCellAnchor>
    <xdr:from>
      <xdr:col>4</xdr:col>
      <xdr:colOff>314325</xdr:colOff>
      <xdr:row>35</xdr:row>
      <xdr:rowOff>219075</xdr:rowOff>
    </xdr:from>
    <xdr:to>
      <xdr:col>5</xdr:col>
      <xdr:colOff>657225</xdr:colOff>
      <xdr:row>36</xdr:row>
      <xdr:rowOff>266700</xdr:rowOff>
    </xdr:to>
    <xdr:sp macro="" textlink="">
      <xdr:nvSpPr>
        <xdr:cNvPr id="25" name="TextBox 24">
          <a:hlinkClick xmlns:r="http://schemas.openxmlformats.org/officeDocument/2006/relationships" r:id="rId14" tooltip="J-Other Tab"/>
        </xdr:cNvPr>
        <xdr:cNvSpPr txBox="1"/>
      </xdr:nvSpPr>
      <xdr:spPr>
        <a:xfrm flipH="1">
          <a:off x="2305050" y="1079182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J-Capl</a:t>
          </a:r>
        </a:p>
        <a:p>
          <a:endParaRPr lang="en-US" sz="1400" u="sng">
            <a:solidFill>
              <a:schemeClr val="tx2">
                <a:lumMod val="60000"/>
                <a:lumOff val="40000"/>
              </a:schemeClr>
            </a:solidFill>
          </a:endParaRPr>
        </a:p>
      </xdr:txBody>
    </xdr:sp>
    <xdr:clientData/>
  </xdr:twoCellAnchor>
  <xdr:twoCellAnchor>
    <xdr:from>
      <xdr:col>3</xdr:col>
      <xdr:colOff>523875</xdr:colOff>
      <xdr:row>14</xdr:row>
      <xdr:rowOff>209550</xdr:rowOff>
    </xdr:from>
    <xdr:to>
      <xdr:col>4</xdr:col>
      <xdr:colOff>407461</xdr:colOff>
      <xdr:row>16</xdr:row>
      <xdr:rowOff>0</xdr:rowOff>
    </xdr:to>
    <xdr:sp macro="" textlink="">
      <xdr:nvSpPr>
        <xdr:cNvPr id="26" name="TextBox 25">
          <a:hlinkClick xmlns:r="http://schemas.openxmlformats.org/officeDocument/2006/relationships" r:id="rId15" tooltip="Agency Name"/>
        </xdr:cNvPr>
        <xdr:cNvSpPr txBox="1"/>
      </xdr:nvSpPr>
      <xdr:spPr>
        <a:xfrm>
          <a:off x="1790700" y="4762500"/>
          <a:ext cx="60748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C5</a:t>
          </a:r>
        </a:p>
        <a:p>
          <a:endParaRPr lang="en-US" sz="1400" u="sng">
            <a:solidFill>
              <a:schemeClr val="tx2">
                <a:lumMod val="60000"/>
                <a:lumOff val="40000"/>
              </a:schemeClr>
            </a:solidFill>
          </a:endParaRPr>
        </a:p>
      </xdr:txBody>
    </xdr:sp>
    <xdr:clientData/>
  </xdr:twoCellAnchor>
  <xdr:twoCellAnchor>
    <xdr:from>
      <xdr:col>3</xdr:col>
      <xdr:colOff>523875</xdr:colOff>
      <xdr:row>12</xdr:row>
      <xdr:rowOff>209550</xdr:rowOff>
    </xdr:from>
    <xdr:to>
      <xdr:col>4</xdr:col>
      <xdr:colOff>407461</xdr:colOff>
      <xdr:row>14</xdr:row>
      <xdr:rowOff>57150</xdr:rowOff>
    </xdr:to>
    <xdr:sp macro="" textlink="">
      <xdr:nvSpPr>
        <xdr:cNvPr id="27" name="TextBox 26">
          <a:hlinkClick xmlns:r="http://schemas.openxmlformats.org/officeDocument/2006/relationships" r:id="rId16" tooltip="Agency Name"/>
        </xdr:cNvPr>
        <xdr:cNvSpPr txBox="1"/>
      </xdr:nvSpPr>
      <xdr:spPr>
        <a:xfrm>
          <a:off x="1790700" y="4248150"/>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C4</a:t>
          </a:r>
        </a:p>
        <a:p>
          <a:endParaRPr lang="en-US" sz="1400" u="sng">
            <a:solidFill>
              <a:schemeClr val="tx2">
                <a:lumMod val="60000"/>
                <a:lumOff val="40000"/>
              </a:schemeClr>
            </a:solidFill>
          </a:endParaRPr>
        </a:p>
      </xdr:txBody>
    </xdr:sp>
    <xdr:clientData/>
  </xdr:twoCellAnchor>
  <xdr:twoCellAnchor>
    <xdr:from>
      <xdr:col>3</xdr:col>
      <xdr:colOff>533400</xdr:colOff>
      <xdr:row>10</xdr:row>
      <xdr:rowOff>219075</xdr:rowOff>
    </xdr:from>
    <xdr:to>
      <xdr:col>4</xdr:col>
      <xdr:colOff>416986</xdr:colOff>
      <xdr:row>12</xdr:row>
      <xdr:rowOff>66675</xdr:rowOff>
    </xdr:to>
    <xdr:sp macro="" textlink="">
      <xdr:nvSpPr>
        <xdr:cNvPr id="28" name="TextBox 27">
          <a:hlinkClick xmlns:r="http://schemas.openxmlformats.org/officeDocument/2006/relationships" r:id="rId17" tooltip="Agency Name"/>
        </xdr:cNvPr>
        <xdr:cNvSpPr txBox="1"/>
      </xdr:nvSpPr>
      <xdr:spPr>
        <a:xfrm>
          <a:off x="1800225" y="3743325"/>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a:t>
          </a:r>
        </a:p>
        <a:p>
          <a:endParaRPr lang="en-US" sz="1400" u="sng">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895350</xdr:colOff>
      <xdr:row>123</xdr:row>
      <xdr:rowOff>19050</xdr:rowOff>
    </xdr:from>
    <xdr:to>
      <xdr:col>4</xdr:col>
      <xdr:colOff>847725</xdr:colOff>
      <xdr:row>123</xdr:row>
      <xdr:rowOff>171450</xdr:rowOff>
    </xdr:to>
    <xdr:sp macro="" textlink="">
      <xdr:nvSpPr>
        <xdr:cNvPr id="92170"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3</xdr:col>
          <xdr:colOff>552450</xdr:colOff>
          <xdr:row>0</xdr:row>
          <xdr:rowOff>0</xdr:rowOff>
        </xdr:from>
        <xdr:to>
          <xdr:col>4</xdr:col>
          <xdr:colOff>19050</xdr:colOff>
          <xdr:row>0</xdr:row>
          <xdr:rowOff>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1019175</xdr:colOff>
      <xdr:row>87</xdr:row>
      <xdr:rowOff>19050</xdr:rowOff>
    </xdr:from>
    <xdr:to>
      <xdr:col>5</xdr:col>
      <xdr:colOff>981075</xdr:colOff>
      <xdr:row>87</xdr:row>
      <xdr:rowOff>171450</xdr:rowOff>
    </xdr:to>
    <xdr:sp macro="" textlink="">
      <xdr:nvSpPr>
        <xdr:cNvPr id="93190"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3192"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3193"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3194"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7"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3185" name="Button 1" hidden="1">
              <a:extLst>
                <a:ext uri="{63B3BB69-23CF-44E3-9099-C40C66FF867C}">
                  <a14:compatExt spid="_x0000_s9318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1019175</xdr:colOff>
      <xdr:row>116</xdr:row>
      <xdr:rowOff>28575</xdr:rowOff>
    </xdr:from>
    <xdr:to>
      <xdr:col>5</xdr:col>
      <xdr:colOff>981075</xdr:colOff>
      <xdr:row>116</xdr:row>
      <xdr:rowOff>180975</xdr:rowOff>
    </xdr:to>
    <xdr:sp macro="" textlink="">
      <xdr:nvSpPr>
        <xdr:cNvPr id="94215"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4216"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4217"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4218"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4209" name="Button 1" hidden="1">
              <a:extLst>
                <a:ext uri="{63B3BB69-23CF-44E3-9099-C40C66FF867C}">
                  <a14:compatExt spid="_x0000_s9420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1009650</xdr:colOff>
      <xdr:row>62</xdr:row>
      <xdr:rowOff>38100</xdr:rowOff>
    </xdr:from>
    <xdr:to>
      <xdr:col>5</xdr:col>
      <xdr:colOff>981075</xdr:colOff>
      <xdr:row>62</xdr:row>
      <xdr:rowOff>190500</xdr:rowOff>
    </xdr:to>
    <xdr:sp macro="" textlink="">
      <xdr:nvSpPr>
        <xdr:cNvPr id="95237" name="Text Box 5">
          <a:hlinkClick xmlns:r="http://schemas.openxmlformats.org/officeDocument/2006/relationships" r:id="rId1" tooltip="Guide"/>
        </xdr:cNvPr>
        <xdr:cNvSpPr txBox="1">
          <a:spLocks noChangeArrowheads="1"/>
        </xdr:cNvSpPr>
      </xdr:nvSpPr>
      <xdr:spPr bwMode="auto">
        <a:xfrm>
          <a:off x="5334000" y="1400175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87</xdr:row>
      <xdr:rowOff>19050</xdr:rowOff>
    </xdr:from>
    <xdr:to>
      <xdr:col>5</xdr:col>
      <xdr:colOff>981075</xdr:colOff>
      <xdr:row>87</xdr:row>
      <xdr:rowOff>171450</xdr:rowOff>
    </xdr:to>
    <xdr:sp macro="" textlink="">
      <xdr:nvSpPr>
        <xdr:cNvPr id="95238"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116</xdr:row>
      <xdr:rowOff>28575</xdr:rowOff>
    </xdr:from>
    <xdr:to>
      <xdr:col>5</xdr:col>
      <xdr:colOff>981075</xdr:colOff>
      <xdr:row>116</xdr:row>
      <xdr:rowOff>180975</xdr:rowOff>
    </xdr:to>
    <xdr:sp macro="" textlink="">
      <xdr:nvSpPr>
        <xdr:cNvPr id="95239"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5240"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5241"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5242"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9"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5233" name="Button 1" hidden="1">
              <a:extLst>
                <a:ext uri="{63B3BB69-23CF-44E3-9099-C40C66FF867C}">
                  <a14:compatExt spid="_x0000_s952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57</xdr:col>
      <xdr:colOff>5178879</xdr:colOff>
      <xdr:row>0</xdr:row>
      <xdr:rowOff>0</xdr:rowOff>
    </xdr:from>
    <xdr:to>
      <xdr:col>57</xdr:col>
      <xdr:colOff>5178879</xdr:colOff>
      <xdr:row>0</xdr:row>
      <xdr:rowOff>0</xdr:rowOff>
    </xdr:to>
    <xdr:sp macro="" textlink="">
      <xdr:nvSpPr>
        <xdr:cNvPr id="69633" name="Button 1" hidden="1">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AlternateContent xmlns:mc="http://schemas.openxmlformats.org/markup-compatibility/2006">
    <mc:Choice xmlns:a14="http://schemas.microsoft.com/office/drawing/2010/main" Requires="a14">
      <xdr:twoCellAnchor>
        <xdr:from>
          <xdr:col>14</xdr:col>
          <xdr:colOff>1162050</xdr:colOff>
          <xdr:row>1</xdr:row>
          <xdr:rowOff>0</xdr:rowOff>
        </xdr:from>
        <xdr:to>
          <xdr:col>14</xdr:col>
          <xdr:colOff>1162050</xdr:colOff>
          <xdr:row>1</xdr:row>
          <xdr:rowOff>0</xdr:rowOff>
        </xdr:to>
        <xdr:sp macro="" textlink="">
          <xdr:nvSpPr>
            <xdr:cNvPr id="2" name="Button 1" hidden="1">
              <a:extLst>
                <a:ext uri="{63B3BB69-23CF-44E3-9099-C40C66FF867C}">
                  <a14:compatExt spid="_x0000_s696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xdr:row>
          <xdr:rowOff>0</xdr:rowOff>
        </xdr:from>
        <xdr:to>
          <xdr:col>0</xdr:col>
          <xdr:colOff>314325</xdr:colOff>
          <xdr:row>1</xdr:row>
          <xdr:rowOff>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Button 1</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2038350</xdr:colOff>
      <xdr:row>123</xdr:row>
      <xdr:rowOff>19050</xdr:rowOff>
    </xdr:from>
    <xdr:to>
      <xdr:col>3</xdr:col>
      <xdr:colOff>0</xdr:colOff>
      <xdr:row>123</xdr:row>
      <xdr:rowOff>171450</xdr:rowOff>
    </xdr:to>
    <xdr:sp macro="" textlink="">
      <xdr:nvSpPr>
        <xdr:cNvPr id="97288" name="Text Box 8">
          <a:hlinkClick xmlns:r="http://schemas.openxmlformats.org/officeDocument/2006/relationships" r:id="rId1"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7289" name="Text Box 9">
          <a:hlinkClick xmlns:r="http://schemas.openxmlformats.org/officeDocument/2006/relationships" r:id="rId1"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1</xdr:col>
          <xdr:colOff>371475</xdr:colOff>
          <xdr:row>0</xdr:row>
          <xdr:rowOff>0</xdr:rowOff>
        </xdr:from>
        <xdr:to>
          <xdr:col>1</xdr:col>
          <xdr:colOff>409575</xdr:colOff>
          <xdr:row>0</xdr:row>
          <xdr:rowOff>0</xdr:rowOff>
        </xdr:to>
        <xdr:sp macro="" textlink="">
          <xdr:nvSpPr>
            <xdr:cNvPr id="97281" name="Button 1" hidden="1">
              <a:extLst>
                <a:ext uri="{63B3BB69-23CF-44E3-9099-C40C66FF867C}">
                  <a14:compatExt spid="_x0000_s9728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8306"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8307"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8311"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8312"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8305" name="Button 1" hidden="1">
              <a:extLst>
                <a:ext uri="{63B3BB69-23CF-44E3-9099-C40C66FF867C}">
                  <a14:compatExt spid="_x0000_s9830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opseecsrvip04\mch-MCHGroups\OPS\CAO\Agreements\I&amp;E\Agreements\I&amp;E%20FY%202019-2021\RFA%2019-10004\Archive\RFA%2019-10XXX%20IE%20Master%20Budget-Invo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BUDGET"/>
      <sheetName val="BR1"/>
      <sheetName val="BR2"/>
      <sheetName val="BR3"/>
      <sheetName val="J-Pers"/>
      <sheetName val="J-Oper"/>
      <sheetName val="J-Capl"/>
      <sheetName val="J-Other"/>
      <sheetName val="Q1 Inv"/>
      <sheetName val="Q2 Inv"/>
      <sheetName val="Q3 Inv"/>
      <sheetName val="Q4 Inv"/>
      <sheetName val="Sup Inv"/>
      <sheetName val="Fund Rec"/>
      <sheetName val="Notes"/>
      <sheetName val="DATA"/>
    </sheetNames>
    <sheetDataSet>
      <sheetData sheetId="0" refreshError="1"/>
      <sheetData sheetId="1">
        <row r="4">
          <cell r="X4" t="str">
            <v>NOT ACTIVE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2">
          <cell r="A62" t="str">
            <v>Select…………..</v>
          </cell>
        </row>
        <row r="63">
          <cell r="A63" t="str">
            <v>ORIGINAL</v>
          </cell>
        </row>
        <row r="64">
          <cell r="A64" t="str">
            <v>BR1</v>
          </cell>
        </row>
        <row r="65">
          <cell r="A65" t="str">
            <v>BR2</v>
          </cell>
        </row>
        <row r="66">
          <cell r="A66" t="str">
            <v>BR3</v>
          </cell>
        </row>
      </sheetData>
    </sheetDataSet>
  </externalBook>
</externalLink>
</file>

<file path=xl/tables/table1.xml><?xml version="1.0" encoding="utf-8"?>
<table xmlns="http://schemas.openxmlformats.org/spreadsheetml/2006/main" id="1" name="Table1" displayName="Table1" ref="A1:B15" totalsRowShown="0" headerRowDxfId="3" dataDxfId="2">
  <autoFilter ref="A1:B15"/>
  <tableColumns count="2">
    <tableColumn id="1" name="Version" dataDxfId="1"/>
    <tableColumn id="2" name="Chang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vmlDrawing" Target="../drawings/vmlDrawing17.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vmlDrawing" Target="../drawings/vmlDrawing2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trlProp" Target="../ctrlProps/ctrlProp11.xml"/><Relationship Id="rId4" Type="http://schemas.openxmlformats.org/officeDocument/2006/relationships/vmlDrawing" Target="../drawings/vmlDrawing2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vmlDrawing" Target="../drawings/vmlDrawing27.v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V148"/>
  <sheetViews>
    <sheetView showZeros="0" zoomScale="80" zoomScaleNormal="80" zoomScaleSheetLayoutView="100" workbookViewId="0">
      <pane ySplit="2" topLeftCell="A3" activePane="bottomLeft" state="frozen"/>
      <selection activeCell="A28" sqref="A28:F29"/>
      <selection pane="bottomLeft" activeCell="B1" sqref="B1:C1"/>
    </sheetView>
  </sheetViews>
  <sheetFormatPr defaultColWidth="9.140625" defaultRowHeight="12.75"/>
  <cols>
    <col min="1" max="1" width="2" style="185" customWidth="1"/>
    <col min="2" max="2" width="1.85546875" style="185" customWidth="1"/>
    <col min="3" max="3" width="7.140625" style="185"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13.7109375" style="185" customWidth="1"/>
    <col min="15" max="15" width="11" style="185" customWidth="1"/>
    <col min="16" max="16" width="7.5703125" style="185" hidden="1" customWidth="1"/>
    <col min="17" max="17" width="1" style="185" hidden="1" customWidth="1"/>
    <col min="18" max="18" width="9.140625" style="185"/>
    <col min="19" max="19" width="10.5703125" style="185" customWidth="1"/>
    <col min="20" max="16384" width="9.140625" style="185"/>
  </cols>
  <sheetData>
    <row r="1" spans="1:22" ht="36" customHeight="1" thickBot="1">
      <c r="B1" s="2830" t="str">
        <f>TemplateVersion</f>
        <v>Rev. 11/07/2018</v>
      </c>
      <c r="C1" s="2831"/>
      <c r="D1" s="2726"/>
      <c r="E1" s="2726"/>
      <c r="F1" s="2726"/>
      <c r="G1" s="2726"/>
      <c r="H1" s="2822" t="s">
        <v>174</v>
      </c>
      <c r="I1" s="2822"/>
      <c r="J1" s="2822"/>
      <c r="K1" s="2819"/>
      <c r="L1" s="2819"/>
      <c r="M1" s="2819"/>
      <c r="N1" s="2819"/>
      <c r="O1" s="2819"/>
      <c r="P1" s="2819"/>
      <c r="Q1" s="2819"/>
      <c r="R1" s="2820"/>
      <c r="S1" s="201"/>
      <c r="T1" s="201"/>
      <c r="U1" s="201"/>
      <c r="V1" s="201"/>
    </row>
    <row r="2" spans="1:22" s="198" customFormat="1" ht="36.75" customHeight="1" thickBot="1">
      <c r="B2" s="2727"/>
      <c r="C2" s="2728"/>
      <c r="D2" s="2728" t="s">
        <v>144</v>
      </c>
      <c r="E2" s="2728"/>
      <c r="F2" s="2728" t="s">
        <v>223</v>
      </c>
      <c r="G2" s="2729"/>
      <c r="H2" s="2730" t="s">
        <v>222</v>
      </c>
      <c r="I2" s="2728"/>
      <c r="J2" s="2731" t="s">
        <v>266</v>
      </c>
      <c r="K2" s="2729"/>
      <c r="L2" s="2732" t="s">
        <v>250</v>
      </c>
      <c r="M2" s="2733"/>
      <c r="N2" s="2732" t="s">
        <v>261</v>
      </c>
      <c r="O2" s="2734"/>
      <c r="P2" s="2735"/>
      <c r="Q2" s="2734"/>
      <c r="R2" s="2735"/>
      <c r="S2" s="202"/>
      <c r="T2" s="194"/>
      <c r="U2" s="194"/>
      <c r="V2" s="194"/>
    </row>
    <row r="3" spans="1:22" ht="40.5" customHeight="1">
      <c r="C3" s="2823" t="s">
        <v>238</v>
      </c>
      <c r="D3" s="2823"/>
      <c r="E3" s="2823"/>
      <c r="F3" s="2823"/>
      <c r="G3" s="2823"/>
      <c r="H3" s="2823"/>
      <c r="I3" s="2823"/>
      <c r="J3" s="2823"/>
      <c r="K3" s="2823"/>
      <c r="L3" s="2823"/>
      <c r="M3" s="2823"/>
      <c r="N3" s="2823"/>
      <c r="O3" s="2823"/>
      <c r="P3" s="2824"/>
      <c r="Q3" s="2824"/>
      <c r="R3" s="2823"/>
      <c r="S3" s="2823"/>
      <c r="T3" s="2823"/>
      <c r="U3" s="2823"/>
      <c r="V3" s="2823"/>
    </row>
    <row r="4" spans="1:22" ht="15" customHeight="1" thickBot="1">
      <c r="C4" s="560"/>
      <c r="D4" s="208"/>
      <c r="E4" s="208"/>
      <c r="F4" s="208"/>
      <c r="G4" s="208"/>
      <c r="H4" s="208"/>
      <c r="I4" s="208"/>
      <c r="J4" s="208"/>
      <c r="K4" s="208"/>
      <c r="L4" s="208"/>
      <c r="M4" s="208"/>
      <c r="N4" s="208"/>
      <c r="O4" s="208"/>
      <c r="P4" s="209"/>
      <c r="Q4" s="209"/>
      <c r="R4" s="209"/>
      <c r="S4" s="209"/>
      <c r="T4" s="210"/>
      <c r="U4" s="210"/>
      <c r="V4" s="210"/>
    </row>
    <row r="5" spans="1:22" ht="33.75" customHeight="1" thickBot="1">
      <c r="C5" s="2825" t="s">
        <v>406</v>
      </c>
      <c r="D5" s="2826"/>
      <c r="E5" s="2826"/>
      <c r="F5" s="2826"/>
      <c r="G5" s="2826"/>
      <c r="H5" s="2826"/>
      <c r="I5" s="2826"/>
      <c r="J5" s="2826"/>
      <c r="K5" s="2826"/>
      <c r="L5" s="2826"/>
      <c r="M5" s="2826"/>
      <c r="N5" s="2827"/>
      <c r="O5" s="2828"/>
      <c r="P5" s="2829"/>
      <c r="Q5" s="2829"/>
      <c r="R5" s="2829"/>
      <c r="S5" s="2829"/>
      <c r="T5" s="2829"/>
      <c r="U5" s="2829"/>
      <c r="V5" s="2829"/>
    </row>
    <row r="6" spans="1:22" ht="45" customHeight="1">
      <c r="C6" s="2817" t="s">
        <v>319</v>
      </c>
      <c r="D6" s="2817"/>
      <c r="E6" s="2817"/>
      <c r="F6" s="2817"/>
      <c r="G6" s="2817"/>
      <c r="H6" s="2817"/>
      <c r="I6" s="2817"/>
      <c r="J6" s="2817"/>
      <c r="K6" s="2817"/>
      <c r="L6" s="2817"/>
      <c r="M6" s="2817"/>
      <c r="N6" s="2817"/>
      <c r="O6" s="2817"/>
      <c r="P6" s="211"/>
      <c r="Q6" s="211"/>
      <c r="R6" s="211"/>
      <c r="S6" s="211"/>
      <c r="T6" s="211"/>
      <c r="U6" s="211"/>
      <c r="V6" s="211"/>
    </row>
    <row r="7" spans="1:22" ht="27.75" customHeight="1">
      <c r="C7" s="187" t="s">
        <v>144</v>
      </c>
      <c r="D7" s="186"/>
      <c r="E7" s="186"/>
      <c r="F7" s="186"/>
      <c r="G7" s="186"/>
      <c r="H7" s="186"/>
      <c r="I7" s="186"/>
      <c r="J7" s="186"/>
      <c r="K7" s="186"/>
      <c r="L7" s="186"/>
      <c r="M7" s="186"/>
      <c r="N7" s="186"/>
      <c r="O7" s="186"/>
      <c r="P7" s="186"/>
      <c r="Q7" s="186"/>
      <c r="R7" s="186"/>
      <c r="S7" s="186"/>
    </row>
    <row r="8" spans="1:22" ht="20.25">
      <c r="A8" s="561"/>
      <c r="B8" s="2818" t="s">
        <v>308</v>
      </c>
      <c r="C8" s="2818"/>
      <c r="D8" s="188" t="s">
        <v>408</v>
      </c>
      <c r="E8" s="186"/>
      <c r="F8" s="186"/>
      <c r="G8" s="186"/>
      <c r="H8" s="186"/>
      <c r="I8" s="186"/>
      <c r="J8" s="186"/>
      <c r="K8" s="186"/>
      <c r="L8" s="186"/>
      <c r="M8" s="186"/>
      <c r="N8" s="186"/>
      <c r="O8" s="186"/>
      <c r="P8" s="186"/>
      <c r="Q8" s="186"/>
      <c r="R8" s="186"/>
      <c r="S8" s="186"/>
    </row>
    <row r="9" spans="1:22" ht="20.25">
      <c r="A9" s="561"/>
      <c r="B9" s="2712"/>
      <c r="C9" s="2712"/>
      <c r="D9" s="188" t="s">
        <v>407</v>
      </c>
      <c r="E9" s="186"/>
      <c r="F9" s="186"/>
      <c r="G9" s="186"/>
      <c r="H9" s="186"/>
      <c r="I9" s="186"/>
      <c r="J9" s="186"/>
      <c r="K9" s="186"/>
      <c r="L9" s="186"/>
      <c r="M9" s="186"/>
      <c r="N9" s="186"/>
      <c r="O9" s="186"/>
      <c r="P9" s="186"/>
      <c r="Q9" s="186"/>
      <c r="R9" s="186"/>
      <c r="S9" s="186"/>
    </row>
    <row r="10" spans="1:22" ht="20.25">
      <c r="A10" s="2291"/>
      <c r="B10" s="2818" t="s">
        <v>309</v>
      </c>
      <c r="C10" s="2818"/>
      <c r="D10" s="188" t="s">
        <v>224</v>
      </c>
      <c r="E10" s="186"/>
      <c r="F10" s="186"/>
      <c r="G10" s="186"/>
      <c r="H10" s="186"/>
      <c r="I10" s="186"/>
      <c r="J10" s="186"/>
      <c r="K10" s="186"/>
      <c r="L10" s="186"/>
      <c r="M10" s="186"/>
      <c r="N10" s="186"/>
      <c r="O10" s="186"/>
      <c r="P10" s="186"/>
      <c r="Q10" s="186"/>
      <c r="R10" s="186"/>
      <c r="S10" s="186"/>
    </row>
    <row r="11" spans="1:22" ht="20.25">
      <c r="A11" s="2291"/>
      <c r="B11" s="2818" t="s">
        <v>310</v>
      </c>
      <c r="C11" s="2818"/>
      <c r="D11" s="188" t="s">
        <v>320</v>
      </c>
      <c r="E11" s="186"/>
      <c r="F11" s="186"/>
      <c r="G11" s="186"/>
      <c r="H11" s="186"/>
      <c r="I11" s="186"/>
      <c r="J11" s="186"/>
      <c r="K11" s="186"/>
      <c r="L11" s="186"/>
      <c r="M11" s="186"/>
      <c r="N11" s="186"/>
      <c r="O11" s="186"/>
      <c r="P11" s="186"/>
      <c r="Q11" s="186"/>
      <c r="R11" s="186"/>
      <c r="S11" s="186"/>
    </row>
    <row r="12" spans="1:22" ht="87" customHeight="1">
      <c r="A12" s="2291"/>
      <c r="B12" s="2813" t="s">
        <v>311</v>
      </c>
      <c r="C12" s="2813"/>
      <c r="D12" s="2821" t="s">
        <v>372</v>
      </c>
      <c r="E12" s="2821"/>
      <c r="F12" s="2821"/>
      <c r="G12" s="2821"/>
      <c r="H12" s="2821"/>
      <c r="I12" s="2821"/>
      <c r="J12" s="2821"/>
      <c r="K12" s="2821"/>
      <c r="L12" s="2821"/>
      <c r="M12" s="2821"/>
      <c r="N12" s="2821"/>
      <c r="O12" s="2821"/>
      <c r="P12" s="2821"/>
      <c r="Q12" s="2821"/>
      <c r="R12" s="2821"/>
      <c r="S12" s="186"/>
    </row>
    <row r="13" spans="1:22" ht="20.25" customHeight="1">
      <c r="A13" s="2291"/>
      <c r="B13" s="2818" t="s">
        <v>312</v>
      </c>
      <c r="C13" s="2818"/>
      <c r="D13" s="2808" t="s">
        <v>359</v>
      </c>
      <c r="E13" s="2808"/>
      <c r="F13" s="2808"/>
      <c r="G13" s="2808"/>
      <c r="H13" s="2808"/>
      <c r="I13" s="2808"/>
      <c r="J13" s="2808"/>
      <c r="K13" s="2808"/>
      <c r="L13" s="2808"/>
      <c r="M13" s="2808"/>
      <c r="N13" s="2808"/>
      <c r="O13" s="2808"/>
      <c r="P13" s="2808"/>
      <c r="Q13" s="2808"/>
      <c r="R13" s="2808"/>
      <c r="S13" s="186"/>
    </row>
    <row r="14" spans="1:22" ht="81.75" customHeight="1">
      <c r="A14" s="2291"/>
      <c r="B14" s="2813" t="s">
        <v>313</v>
      </c>
      <c r="C14" s="2813"/>
      <c r="D14" s="2808" t="s">
        <v>353</v>
      </c>
      <c r="E14" s="2808"/>
      <c r="F14" s="2808"/>
      <c r="G14" s="2808"/>
      <c r="H14" s="2808"/>
      <c r="I14" s="2808"/>
      <c r="J14" s="2808"/>
      <c r="K14" s="2808"/>
      <c r="L14" s="2808"/>
      <c r="M14" s="2808"/>
      <c r="N14" s="2808"/>
      <c r="O14" s="2808"/>
      <c r="P14" s="191"/>
      <c r="Q14" s="186"/>
      <c r="R14" s="186"/>
      <c r="S14" s="186"/>
    </row>
    <row r="15" spans="1:22" ht="26.25" customHeight="1">
      <c r="A15" s="2291"/>
      <c r="B15" s="2813" t="s">
        <v>314</v>
      </c>
      <c r="C15" s="2813"/>
      <c r="D15" s="189" t="s">
        <v>358</v>
      </c>
      <c r="E15" s="192"/>
      <c r="F15" s="192"/>
      <c r="G15" s="192"/>
      <c r="H15" s="192"/>
      <c r="I15" s="192"/>
      <c r="J15" s="192"/>
      <c r="K15" s="192"/>
      <c r="L15" s="192"/>
      <c r="M15" s="192"/>
      <c r="N15" s="192"/>
      <c r="O15" s="192"/>
      <c r="P15" s="191"/>
      <c r="Q15" s="186"/>
      <c r="R15" s="186"/>
      <c r="S15" s="186"/>
    </row>
    <row r="16" spans="1:22" ht="27" customHeight="1">
      <c r="A16" s="2815"/>
      <c r="B16" s="2815"/>
      <c r="C16" s="2815"/>
      <c r="D16" s="189" t="s">
        <v>357</v>
      </c>
      <c r="E16" s="192"/>
      <c r="F16" s="192"/>
      <c r="G16" s="192"/>
      <c r="H16" s="192"/>
      <c r="I16" s="192"/>
      <c r="J16" s="192"/>
      <c r="K16" s="192"/>
      <c r="L16" s="192"/>
      <c r="M16" s="192"/>
      <c r="N16" s="192"/>
      <c r="O16" s="192"/>
      <c r="P16" s="191"/>
      <c r="Q16" s="186"/>
      <c r="R16" s="186"/>
      <c r="S16" s="186"/>
    </row>
    <row r="17" spans="1:19" ht="47.25" customHeight="1">
      <c r="A17" s="2291"/>
      <c r="B17" s="2813" t="s">
        <v>315</v>
      </c>
      <c r="C17" s="2813"/>
      <c r="D17" s="2808" t="s">
        <v>356</v>
      </c>
      <c r="E17" s="2808"/>
      <c r="F17" s="2808"/>
      <c r="G17" s="2808"/>
      <c r="H17" s="2808"/>
      <c r="I17" s="2808"/>
      <c r="J17" s="2808"/>
      <c r="K17" s="2808"/>
      <c r="L17" s="2808"/>
      <c r="M17" s="2808"/>
      <c r="N17" s="2808"/>
      <c r="O17" s="2808"/>
      <c r="P17" s="191"/>
      <c r="Q17" s="186"/>
      <c r="R17" s="186"/>
      <c r="S17" s="186"/>
    </row>
    <row r="18" spans="1:19" ht="30" customHeight="1">
      <c r="A18" s="2291"/>
      <c r="B18" s="2813" t="s">
        <v>316</v>
      </c>
      <c r="C18" s="2813"/>
      <c r="D18" s="189" t="s">
        <v>355</v>
      </c>
      <c r="E18" s="192"/>
      <c r="F18" s="192"/>
      <c r="G18" s="192"/>
      <c r="H18" s="192"/>
      <c r="I18" s="192"/>
      <c r="J18" s="192"/>
      <c r="K18" s="192"/>
      <c r="L18" s="192"/>
      <c r="M18" s="192"/>
      <c r="N18" s="192"/>
      <c r="O18" s="192"/>
      <c r="P18" s="191"/>
      <c r="Q18" s="186"/>
      <c r="R18" s="186"/>
      <c r="S18" s="186"/>
    </row>
    <row r="19" spans="1:19" ht="20.25">
      <c r="A19" s="2291"/>
      <c r="B19" s="2813" t="s">
        <v>317</v>
      </c>
      <c r="C19" s="2813"/>
      <c r="D19" s="2808" t="s">
        <v>362</v>
      </c>
      <c r="E19" s="2808"/>
      <c r="F19" s="2808"/>
      <c r="G19" s="2808"/>
      <c r="H19" s="2808"/>
      <c r="I19" s="2808"/>
      <c r="J19" s="2808"/>
      <c r="K19" s="2808"/>
      <c r="L19" s="2808"/>
      <c r="M19" s="2808"/>
      <c r="N19" s="2808"/>
      <c r="O19" s="2808"/>
      <c r="P19" s="191"/>
      <c r="Q19" s="186"/>
      <c r="R19" s="186"/>
      <c r="S19" s="186"/>
    </row>
    <row r="20" spans="1:19" s="198" customFormat="1" ht="78" customHeight="1">
      <c r="B20" s="2814"/>
      <c r="C20" s="2814"/>
      <c r="D20" s="2811" t="s">
        <v>364</v>
      </c>
      <c r="E20" s="2811"/>
      <c r="F20" s="2811"/>
      <c r="G20" s="2811"/>
      <c r="H20" s="2811"/>
      <c r="I20" s="2811"/>
      <c r="J20" s="2811"/>
      <c r="K20" s="2811"/>
      <c r="L20" s="2811"/>
      <c r="M20" s="2811"/>
      <c r="N20" s="2811"/>
      <c r="O20" s="2811"/>
      <c r="P20" s="194"/>
      <c r="Q20" s="194"/>
      <c r="R20" s="194"/>
      <c r="S20" s="194"/>
    </row>
    <row r="21" spans="1:19" s="198" customFormat="1" ht="73.5" customHeight="1">
      <c r="B21" s="2292"/>
      <c r="C21" s="2292"/>
      <c r="D21" s="2811" t="s">
        <v>371</v>
      </c>
      <c r="E21" s="2811"/>
      <c r="F21" s="2811"/>
      <c r="G21" s="2811"/>
      <c r="H21" s="2811"/>
      <c r="I21" s="2811"/>
      <c r="J21" s="2811"/>
      <c r="K21" s="2811"/>
      <c r="L21" s="2811"/>
      <c r="M21" s="2811"/>
      <c r="N21" s="2811"/>
      <c r="O21" s="2811"/>
      <c r="P21" s="194"/>
      <c r="Q21" s="194"/>
      <c r="R21" s="194"/>
      <c r="S21" s="194"/>
    </row>
    <row r="22" spans="1:19" ht="22.5" customHeight="1">
      <c r="A22" s="561"/>
      <c r="B22" s="2813" t="s">
        <v>318</v>
      </c>
      <c r="C22" s="2813"/>
      <c r="D22" s="189" t="s">
        <v>354</v>
      </c>
      <c r="E22" s="190"/>
      <c r="F22" s="190"/>
      <c r="G22" s="190"/>
      <c r="H22" s="190"/>
      <c r="I22" s="190"/>
      <c r="J22" s="190"/>
      <c r="K22" s="190"/>
      <c r="L22" s="190"/>
      <c r="M22" s="190"/>
      <c r="N22" s="190"/>
      <c r="O22" s="190"/>
      <c r="P22" s="186"/>
      <c r="Q22" s="186"/>
      <c r="R22" s="186"/>
      <c r="S22" s="186"/>
    </row>
    <row r="23" spans="1:19" ht="31.5" hidden="1">
      <c r="C23" s="187" t="s">
        <v>223</v>
      </c>
      <c r="D23" s="185"/>
      <c r="E23" s="186"/>
      <c r="F23" s="186"/>
      <c r="G23" s="186"/>
      <c r="H23" s="186"/>
      <c r="I23" s="186"/>
      <c r="J23" s="186"/>
      <c r="K23" s="186"/>
      <c r="L23" s="186"/>
      <c r="M23" s="186"/>
      <c r="N23" s="186"/>
      <c r="O23" s="186"/>
      <c r="P23" s="186"/>
      <c r="Q23" s="186"/>
      <c r="R23" s="186"/>
      <c r="S23" s="186"/>
    </row>
    <row r="24" spans="1:19" ht="104.25" hidden="1" customHeight="1">
      <c r="C24" s="2811" t="s">
        <v>228</v>
      </c>
      <c r="D24" s="2811"/>
      <c r="E24" s="2811"/>
      <c r="F24" s="2811"/>
      <c r="G24" s="2811"/>
      <c r="H24" s="2811"/>
      <c r="I24" s="2811"/>
      <c r="J24" s="2811"/>
      <c r="K24" s="2811"/>
      <c r="L24" s="2811"/>
      <c r="M24" s="2811"/>
      <c r="N24" s="2811"/>
      <c r="O24" s="2811"/>
      <c r="P24" s="186"/>
      <c r="Q24" s="186"/>
      <c r="R24" s="186"/>
    </row>
    <row r="25" spans="1:19" ht="15" hidden="1" customHeight="1">
      <c r="D25" s="186"/>
      <c r="E25" s="186"/>
      <c r="F25" s="186"/>
      <c r="G25" s="186"/>
      <c r="H25" s="186"/>
      <c r="I25" s="186"/>
      <c r="J25" s="186"/>
      <c r="K25" s="186"/>
      <c r="L25" s="186"/>
      <c r="M25" s="186"/>
      <c r="N25" s="186"/>
      <c r="O25" s="186"/>
      <c r="P25" s="186"/>
      <c r="Q25" s="186"/>
      <c r="R25" s="186"/>
    </row>
    <row r="26" spans="1:19" ht="12.75" hidden="1" customHeight="1">
      <c r="D26" s="186"/>
      <c r="E26" s="186"/>
      <c r="F26" s="186"/>
      <c r="G26" s="186"/>
      <c r="H26" s="186"/>
      <c r="I26" s="186"/>
      <c r="J26" s="186"/>
      <c r="K26" s="186"/>
      <c r="L26" s="2816" t="s">
        <v>275</v>
      </c>
      <c r="M26" s="2816"/>
      <c r="N26" s="186"/>
      <c r="O26" s="186"/>
      <c r="P26" s="186"/>
      <c r="Q26" s="186"/>
    </row>
    <row r="27" spans="1:19" ht="15" hidden="1" customHeight="1">
      <c r="D27" s="186"/>
      <c r="E27" s="186"/>
      <c r="F27" s="186"/>
      <c r="G27" s="186"/>
      <c r="H27" s="186"/>
      <c r="I27" s="186"/>
      <c r="L27" s="2816"/>
      <c r="M27" s="2816"/>
      <c r="O27" s="186"/>
      <c r="P27" s="186"/>
      <c r="Q27" s="186"/>
    </row>
    <row r="28" spans="1:19" ht="12.75" hidden="1" customHeight="1">
      <c r="D28" s="186"/>
      <c r="E28" s="186"/>
      <c r="F28" s="186"/>
      <c r="G28" s="186"/>
      <c r="H28" s="186"/>
      <c r="I28" s="186"/>
      <c r="L28" s="2816"/>
      <c r="M28" s="2816"/>
      <c r="O28" s="186"/>
      <c r="P28" s="186"/>
      <c r="Q28" s="186"/>
    </row>
    <row r="29" spans="1:19" ht="20.25" hidden="1" customHeight="1">
      <c r="D29" s="186"/>
      <c r="E29" s="186"/>
      <c r="F29" s="186"/>
      <c r="G29" s="186"/>
      <c r="H29" s="186"/>
      <c r="I29" s="186"/>
      <c r="L29" s="2816"/>
      <c r="M29" s="2816"/>
      <c r="O29" s="186"/>
      <c r="P29" s="186"/>
      <c r="Q29" s="186"/>
    </row>
    <row r="30" spans="1:19" ht="15" hidden="1" customHeight="1">
      <c r="D30" s="193"/>
      <c r="E30" s="186"/>
      <c r="F30" s="186"/>
      <c r="G30" s="186"/>
      <c r="H30" s="186"/>
      <c r="I30" s="186"/>
      <c r="O30" s="186"/>
      <c r="P30" s="186"/>
      <c r="Q30" s="186"/>
      <c r="R30" s="186"/>
    </row>
    <row r="31" spans="1:19" ht="12.75" hidden="1" customHeight="1">
      <c r="D31" s="186"/>
      <c r="E31" s="186"/>
      <c r="F31" s="186"/>
      <c r="G31" s="186"/>
      <c r="H31" s="186"/>
      <c r="I31" s="186"/>
      <c r="J31" s="186"/>
      <c r="K31" s="186"/>
      <c r="N31" s="186"/>
      <c r="O31" s="186"/>
      <c r="P31" s="186"/>
      <c r="Q31" s="186"/>
      <c r="R31" s="186"/>
    </row>
    <row r="32" spans="1:19" ht="15" hidden="1">
      <c r="D32" s="193"/>
      <c r="E32" s="186"/>
      <c r="F32" s="186"/>
      <c r="G32" s="186"/>
      <c r="H32" s="186"/>
      <c r="I32" s="186"/>
      <c r="J32" s="186"/>
      <c r="K32" s="186"/>
      <c r="L32" s="186"/>
      <c r="M32" s="186"/>
      <c r="N32" s="186"/>
      <c r="O32" s="186"/>
      <c r="P32" s="186"/>
      <c r="Q32" s="186"/>
      <c r="R32" s="186"/>
    </row>
    <row r="33" spans="3:18" hidden="1">
      <c r="D33" s="194"/>
      <c r="E33" s="186"/>
      <c r="F33" s="186"/>
      <c r="G33" s="186"/>
      <c r="H33" s="186"/>
      <c r="I33" s="186"/>
      <c r="J33" s="186"/>
      <c r="K33" s="186"/>
      <c r="L33" s="186"/>
      <c r="M33" s="186"/>
      <c r="N33" s="186"/>
      <c r="O33" s="186"/>
      <c r="P33" s="186"/>
      <c r="Q33" s="186"/>
      <c r="R33" s="186"/>
    </row>
    <row r="34" spans="3:18" hidden="1">
      <c r="D34" s="194"/>
      <c r="E34" s="186"/>
      <c r="F34" s="186"/>
      <c r="G34" s="186"/>
      <c r="H34" s="186"/>
      <c r="I34" s="186"/>
      <c r="J34" s="186"/>
      <c r="K34" s="186"/>
      <c r="L34" s="186"/>
      <c r="M34" s="186"/>
      <c r="N34" s="186"/>
      <c r="O34" s="186"/>
      <c r="P34" s="186"/>
      <c r="Q34" s="186"/>
      <c r="R34" s="186"/>
    </row>
    <row r="35" spans="3:18" ht="35.25" hidden="1" customHeight="1">
      <c r="D35" s="194"/>
      <c r="E35" s="186"/>
      <c r="F35" s="186"/>
      <c r="G35" s="186"/>
      <c r="H35" s="186"/>
      <c r="I35" s="186"/>
      <c r="J35" s="186"/>
      <c r="K35" s="186"/>
      <c r="L35" s="186"/>
      <c r="M35" s="186"/>
      <c r="N35" s="186"/>
      <c r="O35" s="186"/>
      <c r="P35" s="186"/>
      <c r="Q35" s="186"/>
      <c r="R35" s="186"/>
    </row>
    <row r="36" spans="3:18" ht="30.75" hidden="1" customHeight="1">
      <c r="C36" s="195" t="s">
        <v>230</v>
      </c>
      <c r="D36" s="196"/>
      <c r="E36" s="186"/>
      <c r="F36" s="186"/>
      <c r="G36" s="186"/>
      <c r="H36" s="186"/>
      <c r="I36" s="186"/>
      <c r="J36" s="186"/>
      <c r="K36" s="186"/>
      <c r="L36" s="186"/>
      <c r="M36" s="186"/>
      <c r="N36" s="186"/>
      <c r="O36" s="186"/>
      <c r="P36" s="186"/>
      <c r="Q36" s="186"/>
      <c r="R36" s="186"/>
    </row>
    <row r="37" spans="3:18" ht="90" hidden="1" customHeight="1">
      <c r="C37" s="2808" t="s">
        <v>321</v>
      </c>
      <c r="D37" s="2808"/>
      <c r="E37" s="2808"/>
      <c r="F37" s="2808"/>
      <c r="G37" s="2808"/>
      <c r="H37" s="2808"/>
      <c r="I37" s="2808"/>
      <c r="J37" s="2808"/>
      <c r="K37" s="2808"/>
      <c r="L37" s="2808"/>
      <c r="M37" s="2808"/>
      <c r="N37" s="2808"/>
      <c r="O37" s="2808"/>
      <c r="P37" s="186"/>
      <c r="Q37" s="186"/>
      <c r="R37" s="186"/>
    </row>
    <row r="38" spans="3:18" ht="20.25" hidden="1">
      <c r="C38" s="2811"/>
      <c r="D38" s="2811"/>
      <c r="E38" s="2811"/>
      <c r="F38" s="2811"/>
      <c r="G38" s="2811"/>
      <c r="H38" s="2811"/>
      <c r="I38" s="2811"/>
      <c r="J38" s="2811"/>
      <c r="K38" s="2811"/>
      <c r="L38" s="2811"/>
      <c r="M38" s="2811"/>
      <c r="N38" s="2811"/>
      <c r="O38" s="2811"/>
      <c r="P38" s="186"/>
      <c r="Q38" s="186"/>
      <c r="R38" s="186"/>
    </row>
    <row r="39" spans="3:18" ht="65.25" hidden="1" customHeight="1">
      <c r="C39" s="197"/>
      <c r="D39" s="197"/>
      <c r="E39" s="197"/>
      <c r="F39" s="197"/>
      <c r="G39" s="197"/>
      <c r="H39" s="197"/>
      <c r="I39" s="197"/>
      <c r="J39" s="197"/>
      <c r="K39" s="2816" t="s">
        <v>232</v>
      </c>
      <c r="L39" s="2816"/>
      <c r="M39" s="2816"/>
      <c r="N39" s="197"/>
      <c r="O39" s="197"/>
      <c r="P39" s="186"/>
      <c r="Q39" s="186"/>
      <c r="R39" s="186"/>
    </row>
    <row r="40" spans="3:18" ht="73.5" hidden="1" customHeight="1">
      <c r="C40" s="2811"/>
      <c r="D40" s="2811"/>
      <c r="E40" s="2811"/>
      <c r="F40" s="2811"/>
      <c r="G40" s="2811"/>
      <c r="H40" s="2811"/>
      <c r="I40" s="2811"/>
      <c r="J40" s="2811"/>
      <c r="K40" s="2811"/>
      <c r="L40" s="2811"/>
      <c r="M40" s="2811"/>
      <c r="N40" s="2811"/>
      <c r="O40" s="2811"/>
      <c r="P40" s="186"/>
      <c r="Q40" s="186"/>
      <c r="R40" s="186"/>
    </row>
    <row r="41" spans="3:18" ht="29.25" hidden="1" customHeight="1">
      <c r="C41" s="195" t="s">
        <v>235</v>
      </c>
      <c r="D41" s="197"/>
      <c r="E41" s="197"/>
      <c r="F41" s="197"/>
      <c r="G41" s="197"/>
      <c r="H41" s="197"/>
      <c r="I41" s="197"/>
      <c r="J41" s="197"/>
      <c r="K41" s="197"/>
      <c r="L41" s="197"/>
      <c r="M41" s="197"/>
      <c r="N41" s="197"/>
      <c r="O41" s="197"/>
      <c r="P41" s="186"/>
      <c r="Q41" s="186"/>
      <c r="R41" s="186"/>
    </row>
    <row r="42" spans="3:18" ht="143.25" hidden="1" customHeight="1">
      <c r="C42" s="2808" t="s">
        <v>323</v>
      </c>
      <c r="D42" s="2808"/>
      <c r="E42" s="2808"/>
      <c r="F42" s="2808"/>
      <c r="G42" s="2808"/>
      <c r="H42" s="2808"/>
      <c r="I42" s="2808"/>
      <c r="J42" s="2808"/>
      <c r="K42" s="2808"/>
      <c r="L42" s="2808"/>
      <c r="M42" s="2808"/>
      <c r="N42" s="2808"/>
      <c r="O42" s="2808"/>
      <c r="P42" s="186"/>
      <c r="Q42" s="186"/>
      <c r="R42" s="186"/>
    </row>
    <row r="43" spans="3:18" ht="87.75" hidden="1" customHeight="1">
      <c r="C43" s="197"/>
      <c r="D43" s="197"/>
      <c r="E43" s="197"/>
      <c r="F43" s="197"/>
      <c r="G43" s="197"/>
      <c r="H43" s="197"/>
      <c r="I43" s="197"/>
      <c r="J43" s="197"/>
      <c r="K43" s="197"/>
      <c r="L43" s="197"/>
      <c r="M43" s="197"/>
      <c r="N43" s="200" t="s">
        <v>236</v>
      </c>
      <c r="O43" s="197"/>
      <c r="P43" s="186"/>
      <c r="Q43" s="186"/>
      <c r="R43" s="186"/>
    </row>
    <row r="44" spans="3:18" ht="87.75" hidden="1" customHeight="1">
      <c r="C44" s="197"/>
      <c r="D44" s="197"/>
      <c r="E44" s="197"/>
      <c r="F44" s="197"/>
      <c r="G44" s="197"/>
      <c r="H44" s="197"/>
      <c r="I44" s="197"/>
      <c r="J44" s="197"/>
      <c r="K44" s="197"/>
      <c r="L44" s="197"/>
      <c r="M44" s="197"/>
      <c r="N44" s="197"/>
      <c r="O44" s="197"/>
      <c r="P44" s="186"/>
      <c r="Q44" s="186"/>
      <c r="R44" s="186"/>
    </row>
    <row r="45" spans="3:18" ht="20.25" hidden="1">
      <c r="C45" s="197"/>
      <c r="D45" s="197"/>
      <c r="E45" s="197"/>
      <c r="F45" s="197"/>
      <c r="G45" s="197"/>
      <c r="H45" s="197"/>
      <c r="I45" s="197"/>
      <c r="J45" s="197"/>
      <c r="K45" s="197"/>
      <c r="L45" s="197"/>
      <c r="M45" s="197"/>
      <c r="N45" s="197"/>
      <c r="O45" s="197"/>
      <c r="P45" s="186"/>
      <c r="Q45" s="186"/>
      <c r="R45" s="186"/>
    </row>
    <row r="46" spans="3:18" ht="20.25" hidden="1">
      <c r="C46" s="195" t="s">
        <v>239</v>
      </c>
      <c r="D46" s="197"/>
      <c r="E46" s="197"/>
      <c r="F46" s="197"/>
      <c r="G46" s="197"/>
      <c r="H46" s="197"/>
      <c r="I46" s="197"/>
      <c r="J46" s="197"/>
      <c r="K46" s="197"/>
      <c r="L46" s="197"/>
      <c r="M46" s="197"/>
      <c r="N46" s="197"/>
      <c r="O46" s="197"/>
      <c r="P46" s="186"/>
      <c r="Q46" s="186"/>
      <c r="R46" s="186"/>
    </row>
    <row r="47" spans="3:18" ht="108.75" hidden="1" customHeight="1">
      <c r="C47" s="2808" t="s">
        <v>322</v>
      </c>
      <c r="D47" s="2808"/>
      <c r="E47" s="2808"/>
      <c r="F47" s="2808"/>
      <c r="G47" s="2808"/>
      <c r="H47" s="2808"/>
      <c r="I47" s="2808"/>
      <c r="J47" s="2808"/>
      <c r="K47" s="2808"/>
      <c r="L47" s="2808"/>
      <c r="M47" s="2808"/>
      <c r="N47" s="2808"/>
      <c r="O47" s="2808"/>
      <c r="P47" s="186"/>
      <c r="Q47" s="186"/>
      <c r="R47" s="186"/>
    </row>
    <row r="48" spans="3:18" ht="33" hidden="1" customHeight="1">
      <c r="C48" s="187" t="s">
        <v>222</v>
      </c>
      <c r="D48" s="185"/>
      <c r="E48" s="186"/>
      <c r="F48" s="186"/>
      <c r="G48" s="186"/>
      <c r="H48" s="186"/>
      <c r="I48" s="186"/>
      <c r="J48" s="186"/>
      <c r="K48" s="186"/>
      <c r="L48" s="186"/>
      <c r="M48" s="186"/>
      <c r="N48" s="186"/>
      <c r="O48" s="186"/>
      <c r="P48" s="186"/>
      <c r="Q48" s="186"/>
      <c r="R48" s="186"/>
    </row>
    <row r="49" spans="3:18" ht="78.75" hidden="1" customHeight="1">
      <c r="C49" s="2811" t="s">
        <v>237</v>
      </c>
      <c r="D49" s="2811"/>
      <c r="E49" s="2811"/>
      <c r="F49" s="2811"/>
      <c r="G49" s="2811"/>
      <c r="H49" s="2811"/>
      <c r="I49" s="2811"/>
      <c r="J49" s="2811"/>
      <c r="K49" s="2811"/>
      <c r="L49" s="2811"/>
      <c r="M49" s="2811"/>
      <c r="N49" s="2811"/>
      <c r="O49" s="2811"/>
      <c r="P49" s="186"/>
      <c r="Q49" s="186"/>
      <c r="R49" s="186"/>
    </row>
    <row r="50" spans="3:18" ht="124.5" hidden="1" customHeight="1">
      <c r="C50" s="2808" t="s">
        <v>225</v>
      </c>
      <c r="D50" s="2808"/>
      <c r="E50" s="2808"/>
      <c r="F50" s="2808"/>
      <c r="G50" s="2808"/>
      <c r="H50" s="2808"/>
      <c r="I50" s="2808"/>
      <c r="J50" s="2808"/>
      <c r="K50" s="2808"/>
      <c r="L50" s="2808"/>
      <c r="M50" s="2808"/>
      <c r="N50" s="2808"/>
      <c r="O50" s="2808"/>
      <c r="P50" s="186"/>
      <c r="Q50" s="186"/>
      <c r="R50" s="186"/>
    </row>
    <row r="51" spans="3:18" ht="15" hidden="1" customHeight="1">
      <c r="C51" s="2811"/>
      <c r="D51" s="2811"/>
      <c r="E51" s="2811"/>
      <c r="F51" s="2811"/>
      <c r="G51" s="2811"/>
      <c r="H51" s="2811"/>
      <c r="I51" s="2811"/>
      <c r="J51" s="2811"/>
      <c r="K51" s="2811"/>
      <c r="L51" s="2811"/>
      <c r="M51" s="2811"/>
      <c r="N51" s="2811"/>
      <c r="O51" s="2811"/>
      <c r="P51" s="186"/>
      <c r="Q51" s="186"/>
      <c r="R51" s="186"/>
    </row>
    <row r="52" spans="3:18" ht="12.75" hidden="1" customHeight="1">
      <c r="C52" s="2811"/>
      <c r="D52" s="2811"/>
      <c r="E52" s="2811"/>
      <c r="F52" s="2811"/>
      <c r="G52" s="2811"/>
      <c r="H52" s="2811"/>
      <c r="I52" s="2811"/>
      <c r="J52" s="2811"/>
      <c r="K52" s="2811"/>
      <c r="L52" s="2811"/>
      <c r="M52" s="2811"/>
      <c r="N52" s="2811"/>
      <c r="O52" s="2811"/>
      <c r="P52" s="186"/>
      <c r="Q52" s="186"/>
      <c r="R52" s="186"/>
    </row>
    <row r="53" spans="3:18" hidden="1">
      <c r="D53" s="194"/>
      <c r="E53" s="186"/>
      <c r="F53" s="186"/>
      <c r="G53" s="186"/>
      <c r="H53" s="186"/>
      <c r="I53" s="186"/>
      <c r="J53" s="186"/>
      <c r="K53" s="186"/>
      <c r="L53" s="186"/>
      <c r="M53" s="186"/>
      <c r="N53" s="186"/>
      <c r="O53" s="186"/>
      <c r="P53" s="186"/>
      <c r="Q53" s="186"/>
      <c r="R53" s="186"/>
    </row>
    <row r="54" spans="3:18" hidden="1">
      <c r="D54" s="194"/>
      <c r="E54" s="186"/>
      <c r="F54" s="186"/>
      <c r="G54" s="186"/>
      <c r="H54" s="186"/>
      <c r="I54" s="186"/>
      <c r="J54" s="186"/>
      <c r="K54" s="186"/>
      <c r="L54" s="186"/>
      <c r="M54" s="186"/>
      <c r="N54" s="186"/>
      <c r="O54" s="186"/>
      <c r="P54" s="186"/>
      <c r="Q54" s="186"/>
      <c r="R54" s="186"/>
    </row>
    <row r="55" spans="3:18" ht="12.75" hidden="1" customHeight="1">
      <c r="D55" s="194"/>
      <c r="E55" s="186"/>
      <c r="F55" s="186"/>
      <c r="G55" s="186"/>
      <c r="H55" s="186"/>
      <c r="I55" s="186"/>
      <c r="J55" s="186"/>
      <c r="K55" s="186"/>
      <c r="L55" s="2810" t="s">
        <v>276</v>
      </c>
      <c r="M55" s="2810"/>
      <c r="N55" s="186"/>
      <c r="O55" s="186"/>
      <c r="P55" s="186"/>
      <c r="Q55" s="186"/>
      <c r="R55" s="186"/>
    </row>
    <row r="56" spans="3:18" ht="12.75" hidden="1" customHeight="1">
      <c r="D56" s="194"/>
      <c r="E56" s="186"/>
      <c r="F56" s="186"/>
      <c r="G56" s="186"/>
      <c r="H56" s="186"/>
      <c r="I56" s="186"/>
      <c r="J56" s="186"/>
      <c r="K56" s="186"/>
      <c r="L56" s="2810"/>
      <c r="M56" s="2810"/>
      <c r="P56" s="186"/>
      <c r="Q56" s="186"/>
      <c r="R56" s="186"/>
    </row>
    <row r="57" spans="3:18" ht="87.75" hidden="1" customHeight="1">
      <c r="D57" s="194"/>
      <c r="E57" s="186"/>
      <c r="F57" s="186"/>
      <c r="G57" s="186"/>
      <c r="H57" s="186"/>
      <c r="I57" s="186"/>
      <c r="J57" s="186"/>
      <c r="K57" s="186"/>
      <c r="L57" s="2810"/>
      <c r="M57" s="2810"/>
      <c r="P57" s="186"/>
      <c r="Q57" s="186"/>
      <c r="R57" s="186"/>
    </row>
    <row r="58" spans="3:18" ht="47.25" hidden="1" customHeight="1">
      <c r="C58" s="195" t="s">
        <v>241</v>
      </c>
      <c r="D58" s="194"/>
      <c r="E58" s="186"/>
      <c r="F58" s="186"/>
      <c r="G58" s="186"/>
      <c r="H58" s="186"/>
      <c r="J58" s="186"/>
      <c r="K58" s="186"/>
      <c r="L58" s="212"/>
      <c r="M58" s="212"/>
      <c r="P58" s="186"/>
      <c r="Q58" s="186"/>
      <c r="R58" s="186"/>
    </row>
    <row r="59" spans="3:18" ht="249.95" hidden="1" customHeight="1">
      <c r="C59" s="2808" t="s">
        <v>244</v>
      </c>
      <c r="D59" s="2808"/>
      <c r="E59" s="2808"/>
      <c r="F59" s="2808"/>
      <c r="G59" s="2808"/>
      <c r="H59" s="2808"/>
      <c r="I59" s="2808"/>
      <c r="J59" s="2808"/>
      <c r="K59" s="2808"/>
      <c r="L59" s="2808"/>
      <c r="M59" s="2808"/>
      <c r="N59" s="2808"/>
      <c r="O59" s="2808"/>
      <c r="P59" s="186"/>
      <c r="Q59" s="186"/>
      <c r="R59" s="186"/>
    </row>
    <row r="60" spans="3:18" ht="32.25" hidden="1" customHeight="1">
      <c r="L60" s="2810" t="s">
        <v>241</v>
      </c>
      <c r="M60" s="2810"/>
      <c r="N60" s="2810"/>
    </row>
    <row r="61" spans="3:18" ht="21.75" hidden="1" customHeight="1">
      <c r="L61" s="2810"/>
      <c r="M61" s="2810"/>
      <c r="N61" s="2810"/>
    </row>
    <row r="62" spans="3:18" ht="12.75" hidden="1" customHeight="1">
      <c r="N62" s="199"/>
      <c r="O62" s="199"/>
    </row>
    <row r="63" spans="3:18" ht="20.25" hidden="1">
      <c r="C63" s="195" t="s">
        <v>161</v>
      </c>
      <c r="N63" s="199"/>
      <c r="O63" s="199"/>
    </row>
    <row r="64" spans="3:18" ht="73.5" hidden="1" customHeight="1">
      <c r="C64" s="2808" t="s">
        <v>242</v>
      </c>
      <c r="D64" s="2808"/>
      <c r="E64" s="2808"/>
      <c r="F64" s="2808"/>
      <c r="G64" s="2808"/>
      <c r="H64" s="2808"/>
      <c r="I64" s="2808"/>
      <c r="J64" s="2808"/>
      <c r="K64" s="2808"/>
      <c r="L64" s="2808"/>
      <c r="M64" s="2808"/>
      <c r="N64" s="2808"/>
      <c r="O64" s="2808"/>
    </row>
    <row r="65" spans="3:15" ht="20.25" hidden="1" customHeight="1">
      <c r="D65" s="212"/>
      <c r="E65" s="212"/>
      <c r="F65" s="212"/>
      <c r="G65" s="212"/>
      <c r="H65" s="212"/>
      <c r="I65" s="212"/>
      <c r="J65" s="212"/>
      <c r="K65" s="212"/>
      <c r="L65" s="2810" t="s">
        <v>243</v>
      </c>
      <c r="M65" s="2810"/>
      <c r="N65" s="2810"/>
      <c r="O65" s="212"/>
    </row>
    <row r="66" spans="3:15" ht="20.25" hidden="1">
      <c r="C66" s="212"/>
      <c r="D66" s="212"/>
      <c r="E66" s="212"/>
      <c r="F66" s="212"/>
      <c r="G66" s="212"/>
      <c r="H66" s="212"/>
      <c r="I66" s="212"/>
      <c r="J66" s="212"/>
      <c r="K66" s="212"/>
      <c r="L66" s="2810"/>
      <c r="M66" s="2810"/>
      <c r="N66" s="2810"/>
      <c r="O66" s="212"/>
    </row>
    <row r="67" spans="3:15" ht="20.25" hidden="1">
      <c r="C67" s="2808"/>
      <c r="D67" s="2808"/>
      <c r="E67" s="2808"/>
      <c r="F67" s="2808"/>
      <c r="G67" s="2808"/>
      <c r="H67" s="2808"/>
      <c r="I67" s="2808"/>
      <c r="J67" s="2808"/>
      <c r="K67" s="2808"/>
      <c r="L67" s="2808"/>
      <c r="M67" s="2808"/>
      <c r="N67" s="2808"/>
      <c r="O67" s="2808"/>
    </row>
    <row r="68" spans="3:15" ht="20.25" hidden="1">
      <c r="C68" s="2808"/>
      <c r="D68" s="2808"/>
      <c r="E68" s="2808"/>
      <c r="F68" s="2808"/>
      <c r="G68" s="2808"/>
      <c r="H68" s="2808"/>
      <c r="I68" s="2808"/>
      <c r="J68" s="2808"/>
      <c r="K68" s="2808"/>
      <c r="L68" s="2808"/>
      <c r="M68" s="2808"/>
      <c r="N68" s="2808"/>
      <c r="O68" s="2808"/>
    </row>
    <row r="69" spans="3:15" hidden="1"/>
    <row r="70" spans="3:15" hidden="1"/>
    <row r="71" spans="3:15" hidden="1"/>
    <row r="72" spans="3:15" hidden="1"/>
    <row r="73" spans="3:15" hidden="1"/>
    <row r="74" spans="3:15" hidden="1"/>
    <row r="75" spans="3:15" hidden="1"/>
    <row r="76" spans="3:15" ht="31.5" hidden="1">
      <c r="C76" s="187" t="s">
        <v>267</v>
      </c>
    </row>
    <row r="77" spans="3:15" ht="188.25" hidden="1" customHeight="1">
      <c r="C77" s="2809" t="s">
        <v>268</v>
      </c>
      <c r="D77" s="2809"/>
      <c r="E77" s="2809"/>
      <c r="F77" s="2809"/>
      <c r="G77" s="2809"/>
      <c r="H77" s="2809"/>
      <c r="I77" s="2809"/>
      <c r="J77" s="2809"/>
      <c r="K77" s="2809"/>
      <c r="L77" s="2809"/>
      <c r="M77" s="2809"/>
      <c r="N77" s="2809"/>
      <c r="O77" s="2809"/>
    </row>
    <row r="78" spans="3:15" hidden="1"/>
    <row r="79" spans="3:15" hidden="1"/>
    <row r="80" spans="3:15" hidden="1"/>
    <row r="81" spans="3:15" hidden="1"/>
    <row r="82" spans="3:15" hidden="1"/>
    <row r="83" spans="3:15" hidden="1"/>
    <row r="84" spans="3:15" hidden="1"/>
    <row r="85" spans="3:15" hidden="1"/>
    <row r="86" spans="3:15" ht="31.5" hidden="1">
      <c r="C86" s="187" t="s">
        <v>250</v>
      </c>
    </row>
    <row r="87" spans="3:15" ht="12.75" hidden="1" customHeight="1">
      <c r="C87" s="187"/>
    </row>
    <row r="88" spans="3:15" ht="20.25" hidden="1">
      <c r="C88" s="262" t="s">
        <v>265</v>
      </c>
    </row>
    <row r="89" spans="3:15" ht="77.25" hidden="1" customHeight="1">
      <c r="C89" s="2809" t="s">
        <v>251</v>
      </c>
      <c r="D89" s="2809"/>
      <c r="E89" s="2809"/>
      <c r="F89" s="2809"/>
      <c r="G89" s="2809"/>
      <c r="H89" s="2809"/>
      <c r="I89" s="2809"/>
      <c r="J89" s="2809"/>
      <c r="K89" s="2809"/>
      <c r="L89" s="2809"/>
      <c r="M89" s="2809"/>
      <c r="N89" s="2809"/>
      <c r="O89" s="2809"/>
    </row>
    <row r="90" spans="3:15" ht="12.75" hidden="1" customHeight="1">
      <c r="C90" s="248"/>
      <c r="D90" s="248"/>
      <c r="E90" s="248"/>
      <c r="F90" s="248"/>
      <c r="G90" s="248"/>
      <c r="H90" s="248"/>
      <c r="J90" s="248"/>
      <c r="K90" s="248"/>
      <c r="L90" s="248"/>
      <c r="M90" s="248"/>
      <c r="N90" s="248"/>
      <c r="O90" s="248"/>
    </row>
    <row r="91" spans="3:15" ht="12.75" hidden="1" customHeight="1">
      <c r="C91" s="248"/>
      <c r="D91" s="248"/>
      <c r="E91" s="248"/>
      <c r="F91" s="248"/>
      <c r="G91" s="248"/>
      <c r="H91" s="248"/>
      <c r="I91" s="248" t="s">
        <v>252</v>
      </c>
      <c r="J91" s="248"/>
      <c r="K91" s="248"/>
      <c r="L91" s="248"/>
      <c r="M91" s="248"/>
      <c r="N91" s="248"/>
      <c r="O91" s="248"/>
    </row>
    <row r="92" spans="3:15" ht="37.5" hidden="1" customHeight="1">
      <c r="C92" s="263" t="s">
        <v>264</v>
      </c>
      <c r="D92" s="248"/>
      <c r="E92" s="248"/>
      <c r="F92" s="248"/>
      <c r="G92" s="248"/>
      <c r="H92" s="248"/>
      <c r="I92" s="248"/>
      <c r="J92" s="248"/>
      <c r="K92" s="248"/>
      <c r="L92" s="248"/>
      <c r="M92" s="248"/>
      <c r="N92" s="248"/>
      <c r="O92" s="248"/>
    </row>
    <row r="93" spans="3:15" ht="92.25" hidden="1" customHeight="1">
      <c r="C93" s="2809" t="s">
        <v>260</v>
      </c>
      <c r="D93" s="2809"/>
      <c r="E93" s="2809"/>
      <c r="F93" s="2809"/>
      <c r="G93" s="2809"/>
      <c r="H93" s="2809"/>
      <c r="I93" s="2809"/>
      <c r="J93" s="2809"/>
      <c r="K93" s="2809"/>
      <c r="L93" s="2809"/>
      <c r="M93" s="2809"/>
      <c r="N93" s="2809"/>
      <c r="O93" s="2809"/>
    </row>
    <row r="94" spans="3:15" hidden="1"/>
    <row r="95" spans="3:15" hidden="1"/>
    <row r="96" spans="3:15" ht="31.5" hidden="1">
      <c r="C96" s="187" t="s">
        <v>261</v>
      </c>
    </row>
    <row r="97" spans="3:15" ht="15" hidden="1">
      <c r="C97" s="259" t="s">
        <v>324</v>
      </c>
      <c r="D97" s="260"/>
      <c r="E97" s="259"/>
      <c r="F97" s="259"/>
      <c r="G97" s="259"/>
      <c r="H97" s="259"/>
      <c r="I97" s="259"/>
      <c r="J97" s="259"/>
      <c r="K97" s="259"/>
      <c r="L97" s="259"/>
      <c r="M97" s="259"/>
      <c r="N97" s="259"/>
      <c r="O97" s="259"/>
    </row>
    <row r="98" spans="3:15" ht="15" hidden="1">
      <c r="C98" s="259"/>
      <c r="D98" s="260"/>
      <c r="E98" s="259"/>
      <c r="F98" s="259"/>
      <c r="G98" s="259"/>
      <c r="H98" s="259"/>
      <c r="I98" s="259"/>
      <c r="J98" s="259"/>
      <c r="K98" s="259"/>
      <c r="L98" s="259"/>
      <c r="M98" s="259"/>
      <c r="N98" s="259"/>
      <c r="O98" s="259"/>
    </row>
    <row r="99" spans="3:15" ht="15.75" hidden="1">
      <c r="C99" s="261" t="s">
        <v>262</v>
      </c>
      <c r="D99" s="260"/>
      <c r="E99" s="259"/>
      <c r="F99" s="259"/>
      <c r="G99" s="259"/>
      <c r="H99" s="259"/>
      <c r="I99" s="259"/>
      <c r="J99" s="259"/>
      <c r="K99" s="259"/>
      <c r="L99" s="259"/>
      <c r="M99" s="259"/>
      <c r="N99" s="259"/>
      <c r="O99" s="259"/>
    </row>
    <row r="100" spans="3:15" ht="15" hidden="1">
      <c r="C100" s="259" t="s">
        <v>263</v>
      </c>
      <c r="D100" s="260"/>
      <c r="E100" s="259"/>
      <c r="F100" s="259"/>
      <c r="G100" s="259"/>
      <c r="H100" s="259"/>
      <c r="I100" s="259"/>
      <c r="J100" s="259"/>
      <c r="K100" s="259"/>
      <c r="L100" s="259"/>
      <c r="M100" s="259"/>
      <c r="N100" s="259"/>
      <c r="O100" s="259"/>
    </row>
    <row r="101" spans="3:15" ht="33" hidden="1" customHeight="1">
      <c r="C101" s="2812" t="s">
        <v>296</v>
      </c>
      <c r="D101" s="2812"/>
      <c r="E101" s="2812"/>
      <c r="F101" s="2812"/>
      <c r="G101" s="2812"/>
      <c r="H101" s="2812"/>
      <c r="I101" s="2812"/>
      <c r="J101" s="2812"/>
      <c r="K101" s="2812"/>
      <c r="L101" s="2812"/>
      <c r="M101" s="2812"/>
      <c r="N101" s="2812"/>
      <c r="O101" s="2812"/>
    </row>
    <row r="102" spans="3:15" ht="15" hidden="1">
      <c r="C102" s="259"/>
      <c r="D102" s="260"/>
      <c r="E102" s="259"/>
      <c r="F102" s="259"/>
      <c r="G102" s="259"/>
      <c r="H102" s="259"/>
      <c r="I102" s="259"/>
      <c r="J102" s="259"/>
      <c r="K102" s="259"/>
      <c r="L102" s="259"/>
      <c r="M102" s="259"/>
      <c r="N102" s="259"/>
      <c r="O102" s="259"/>
    </row>
    <row r="103" spans="3:15" ht="15.75" hidden="1">
      <c r="C103" s="261"/>
      <c r="D103" s="260"/>
      <c r="E103" s="259"/>
      <c r="F103" s="259"/>
      <c r="G103" s="259"/>
      <c r="H103" s="259"/>
      <c r="I103" s="259"/>
      <c r="J103" s="259"/>
      <c r="K103" s="259"/>
      <c r="L103" s="259"/>
      <c r="M103" s="259"/>
      <c r="N103" s="259"/>
      <c r="O103" s="259"/>
    </row>
    <row r="104" spans="3:15" ht="18" hidden="1" customHeight="1">
      <c r="C104" s="2806" t="s">
        <v>363</v>
      </c>
      <c r="D104" s="2806"/>
      <c r="E104" s="2806"/>
      <c r="F104" s="2806"/>
      <c r="G104" s="2806"/>
      <c r="H104" s="2806"/>
      <c r="I104" s="2806"/>
      <c r="J104" s="2806"/>
      <c r="K104" s="2806"/>
      <c r="L104" s="259"/>
      <c r="M104" s="259"/>
      <c r="N104" s="259"/>
      <c r="O104" s="259"/>
    </row>
    <row r="105" spans="3:15" ht="15" hidden="1" customHeight="1">
      <c r="C105" s="2807" t="s">
        <v>373</v>
      </c>
      <c r="D105" s="2807"/>
      <c r="E105" s="2807"/>
      <c r="F105" s="2807"/>
      <c r="G105" s="2807"/>
      <c r="H105" s="2807"/>
      <c r="I105" s="2807"/>
      <c r="J105" s="2807"/>
      <c r="K105" s="2807"/>
      <c r="L105" s="2293"/>
      <c r="M105" s="2293"/>
      <c r="N105" s="2293"/>
      <c r="O105" s="2293"/>
    </row>
    <row r="106" spans="3:15" ht="15" hidden="1">
      <c r="C106" s="259"/>
      <c r="D106" s="260"/>
      <c r="E106" s="259"/>
      <c r="F106" s="259"/>
      <c r="G106" s="259"/>
      <c r="H106" s="259"/>
      <c r="I106" s="259"/>
      <c r="J106" s="259"/>
      <c r="K106" s="259"/>
      <c r="L106" s="259"/>
      <c r="M106" s="259"/>
      <c r="N106" s="259"/>
      <c r="O106" s="259"/>
    </row>
    <row r="107" spans="3:15" ht="15" hidden="1">
      <c r="C107" s="259"/>
      <c r="D107" s="260"/>
      <c r="E107" s="259"/>
      <c r="F107" s="259"/>
      <c r="G107" s="259"/>
      <c r="H107" s="259"/>
      <c r="I107" s="259"/>
      <c r="J107" s="259"/>
      <c r="K107" s="259"/>
      <c r="L107" s="259"/>
      <c r="M107" s="259"/>
      <c r="N107" s="259"/>
      <c r="O107" s="259"/>
    </row>
    <row r="108" spans="3:15" hidden="1"/>
    <row r="109" spans="3:15" hidden="1"/>
    <row r="110" spans="3:15" hidden="1"/>
    <row r="111" spans="3:15" hidden="1"/>
    <row r="112" spans="3:15"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sheetProtection password="CC2D" sheet="1" objects="1" scenarios="1"/>
  <mergeCells count="52">
    <mergeCell ref="K1:R1"/>
    <mergeCell ref="B13:C13"/>
    <mergeCell ref="D13:R13"/>
    <mergeCell ref="D12:R12"/>
    <mergeCell ref="H1:J1"/>
    <mergeCell ref="C3:V3"/>
    <mergeCell ref="C5:N5"/>
    <mergeCell ref="O5:V5"/>
    <mergeCell ref="B1:C1"/>
    <mergeCell ref="C24:O24"/>
    <mergeCell ref="L26:M29"/>
    <mergeCell ref="C37:O37"/>
    <mergeCell ref="D19:O19"/>
    <mergeCell ref="C6:O6"/>
    <mergeCell ref="B12:C12"/>
    <mergeCell ref="B11:C11"/>
    <mergeCell ref="B8:C8"/>
    <mergeCell ref="B10:C10"/>
    <mergeCell ref="D20:O20"/>
    <mergeCell ref="D21:O21"/>
    <mergeCell ref="C77:O77"/>
    <mergeCell ref="C42:O42"/>
    <mergeCell ref="D14:O14"/>
    <mergeCell ref="L60:N61"/>
    <mergeCell ref="C64:O64"/>
    <mergeCell ref="B18:C18"/>
    <mergeCell ref="B19:C19"/>
    <mergeCell ref="B20:C20"/>
    <mergeCell ref="B22:C22"/>
    <mergeCell ref="B17:C17"/>
    <mergeCell ref="B15:C15"/>
    <mergeCell ref="B14:C14"/>
    <mergeCell ref="A16:C16"/>
    <mergeCell ref="C40:O40"/>
    <mergeCell ref="C38:O38"/>
    <mergeCell ref="K39:M39"/>
    <mergeCell ref="C104:K104"/>
    <mergeCell ref="C105:K105"/>
    <mergeCell ref="D17:O17"/>
    <mergeCell ref="C93:O93"/>
    <mergeCell ref="C89:O89"/>
    <mergeCell ref="L55:M57"/>
    <mergeCell ref="C49:O49"/>
    <mergeCell ref="C51:O51"/>
    <mergeCell ref="C52:O52"/>
    <mergeCell ref="C67:O67"/>
    <mergeCell ref="C68:O68"/>
    <mergeCell ref="L65:N66"/>
    <mergeCell ref="C50:O50"/>
    <mergeCell ref="C101:O101"/>
    <mergeCell ref="C47:O47"/>
    <mergeCell ref="C59:O59"/>
  </mergeCells>
  <phoneticPr fontId="0" type="noConversion"/>
  <dataValidations xWindow="381" yWindow="380" count="1">
    <dataValidation allowBlank="1" showInputMessage="1" showErrorMessage="1" promptTitle="FYI" prompt="You may use the hyperlinks to quickly access each section in this GUIDE._x000a__x000a_Press ESC to remove this message. " sqref="D1:H1 K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Division&amp;C&amp;A&amp;R</oddHeader>
    <oddFooter>&amp;L&amp;F&amp;C&amp;P of &amp;N&amp;RPrinted: &amp;D &amp;T</oddFooter>
  </headerFooter>
  <rowBreaks count="3" manualBreakCount="3">
    <brk id="22" max="16383" man="1"/>
    <brk id="40" min="1" max="17" man="1"/>
    <brk id="47" min="1" max="17"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AJ30"/>
  <sheetViews>
    <sheetView showZeros="0" topLeftCell="A2" zoomScale="80" zoomScaleNormal="80" workbookViewId="0">
      <pane ySplit="1" topLeftCell="A3" activePane="bottomLeft" state="frozen"/>
      <selection sqref="A1:M1"/>
      <selection pane="bottomLeft" activeCell="D22" sqref="D22:G22"/>
    </sheetView>
  </sheetViews>
  <sheetFormatPr defaultColWidth="0" defaultRowHeight="15.75" zeroHeight="1"/>
  <cols>
    <col min="1" max="1" width="4.7109375" style="2114" customWidth="1"/>
    <col min="2" max="2" width="32.7109375" style="735" customWidth="1"/>
    <col min="3" max="5" width="15.7109375" style="735" customWidth="1"/>
    <col min="6" max="6" width="24.7109375" style="735" customWidth="1"/>
    <col min="7" max="7" width="28.7109375" style="735" customWidth="1"/>
    <col min="8" max="8" width="0.5703125" style="1271" customWidth="1"/>
    <col min="9" max="9" width="100.7109375" style="735" hidden="1" customWidth="1"/>
    <col min="10" max="10" width="4.7109375" style="2114" hidden="1" customWidth="1"/>
    <col min="11" max="11" width="32.7109375" style="735" hidden="1" customWidth="1"/>
    <col min="12" max="14" width="15.7109375" style="735" hidden="1" customWidth="1"/>
    <col min="15" max="15" width="24.7109375" style="735" hidden="1" customWidth="1"/>
    <col min="16" max="16" width="28.7109375" style="735" hidden="1" customWidth="1"/>
    <col min="17" max="18" width="100.7109375" style="735" hidden="1" customWidth="1"/>
    <col min="19" max="19" width="4.7109375" style="2114" hidden="1" customWidth="1"/>
    <col min="20" max="20" width="32.7109375" style="735" hidden="1" customWidth="1"/>
    <col min="21" max="23" width="15.7109375" style="735" hidden="1" customWidth="1"/>
    <col min="24" max="24" width="24.7109375" style="735" hidden="1" customWidth="1"/>
    <col min="25" max="25" width="28.7109375" style="735" hidden="1" customWidth="1"/>
    <col min="26" max="27" width="100.7109375" style="735" hidden="1" customWidth="1"/>
    <col min="28" max="28" width="4.7109375" style="2114" hidden="1" customWidth="1"/>
    <col min="29" max="29" width="32.7109375" style="735" hidden="1" customWidth="1"/>
    <col min="30" max="32" width="15.7109375" style="735" hidden="1" customWidth="1"/>
    <col min="33" max="33" width="24.7109375" style="735" hidden="1" customWidth="1"/>
    <col min="34" max="34" width="28.7109375" style="735" hidden="1" customWidth="1"/>
    <col min="35" max="35" width="200.140625" style="735" hidden="1" customWidth="1"/>
    <col min="36" max="36" width="191.28515625" style="735" hidden="1" customWidth="1"/>
    <col min="37" max="16384" width="9.140625" style="735" hidden="1"/>
  </cols>
  <sheetData>
    <row r="1" spans="1:34" s="98" customFormat="1" hidden="1" thickBot="1">
      <c r="A1" s="30"/>
      <c r="H1" s="117"/>
      <c r="I1" s="116"/>
      <c r="J1" s="30"/>
      <c r="Q1" s="116"/>
      <c r="R1" s="116"/>
      <c r="S1" s="30"/>
      <c r="Z1" s="116"/>
      <c r="AA1" s="116"/>
      <c r="AB1" s="30"/>
    </row>
    <row r="2" spans="1:34" s="570" customFormat="1" ht="27" customHeight="1">
      <c r="A2" s="124"/>
      <c r="B2" s="573" t="s">
        <v>153</v>
      </c>
      <c r="C2" s="2725" t="s">
        <v>140</v>
      </c>
      <c r="D2" s="2724" t="s">
        <v>141</v>
      </c>
      <c r="E2" s="2724" t="s">
        <v>142</v>
      </c>
      <c r="G2" s="42" t="s">
        <v>161</v>
      </c>
      <c r="I2" s="125"/>
      <c r="J2" s="32"/>
      <c r="K2" s="719" t="s">
        <v>153</v>
      </c>
      <c r="L2" s="573" t="s">
        <v>140</v>
      </c>
      <c r="M2" s="719" t="s">
        <v>141</v>
      </c>
      <c r="N2" s="719" t="s">
        <v>142</v>
      </c>
      <c r="O2" s="571"/>
      <c r="P2" s="42" t="s">
        <v>161</v>
      </c>
      <c r="S2" s="32"/>
      <c r="T2" s="719" t="s">
        <v>153</v>
      </c>
      <c r="U2" s="719" t="s">
        <v>140</v>
      </c>
      <c r="V2" s="714" t="s">
        <v>141</v>
      </c>
      <c r="W2" s="719" t="s">
        <v>142</v>
      </c>
      <c r="X2" s="719"/>
      <c r="Y2" s="42" t="s">
        <v>161</v>
      </c>
      <c r="AB2" s="32"/>
      <c r="AC2" s="719" t="s">
        <v>153</v>
      </c>
      <c r="AD2" s="719" t="s">
        <v>140</v>
      </c>
      <c r="AE2" s="719" t="s">
        <v>141</v>
      </c>
      <c r="AF2" s="714" t="s">
        <v>142</v>
      </c>
      <c r="AG2" s="42"/>
      <c r="AH2" s="42" t="s">
        <v>161</v>
      </c>
    </row>
    <row r="3" spans="1:34" ht="24" customHeight="1">
      <c r="A3" s="3106" t="s">
        <v>55</v>
      </c>
      <c r="B3" s="3107"/>
      <c r="C3" s="3107"/>
      <c r="D3" s="3107"/>
      <c r="E3" s="3107"/>
      <c r="F3" s="3107"/>
      <c r="G3" s="3108"/>
      <c r="J3" s="3106" t="s">
        <v>55</v>
      </c>
      <c r="K3" s="3107"/>
      <c r="L3" s="3107"/>
      <c r="M3" s="3107"/>
      <c r="N3" s="3107"/>
      <c r="O3" s="3107"/>
      <c r="P3" s="3108"/>
      <c r="S3" s="3106" t="s">
        <v>55</v>
      </c>
      <c r="T3" s="3107"/>
      <c r="U3" s="3107"/>
      <c r="V3" s="3107"/>
      <c r="W3" s="3107"/>
      <c r="X3" s="3107"/>
      <c r="Y3" s="3108"/>
      <c r="AB3" s="3106" t="s">
        <v>55</v>
      </c>
      <c r="AC3" s="3107"/>
      <c r="AD3" s="3107"/>
      <c r="AE3" s="3107"/>
      <c r="AF3" s="3107"/>
      <c r="AG3" s="3107"/>
      <c r="AH3" s="3108"/>
    </row>
    <row r="4" spans="1:34" ht="24" customHeight="1">
      <c r="A4" s="3189" t="s">
        <v>19</v>
      </c>
      <c r="B4" s="3190"/>
      <c r="C4" s="3190"/>
      <c r="D4" s="3190"/>
      <c r="E4" s="3190"/>
      <c r="F4" s="3190"/>
      <c r="G4" s="3191"/>
      <c r="J4" s="3189" t="s">
        <v>19</v>
      </c>
      <c r="K4" s="3190"/>
      <c r="L4" s="3190"/>
      <c r="M4" s="3190"/>
      <c r="N4" s="3190"/>
      <c r="O4" s="3190"/>
      <c r="P4" s="3191"/>
      <c r="S4" s="3189" t="s">
        <v>19</v>
      </c>
      <c r="T4" s="3190"/>
      <c r="U4" s="3190"/>
      <c r="V4" s="3190"/>
      <c r="W4" s="3190"/>
      <c r="X4" s="3190"/>
      <c r="Y4" s="3191"/>
      <c r="AB4" s="3189" t="s">
        <v>19</v>
      </c>
      <c r="AC4" s="3190"/>
      <c r="AD4" s="3190"/>
      <c r="AE4" s="3190"/>
      <c r="AF4" s="3190"/>
      <c r="AG4" s="3190"/>
      <c r="AH4" s="3191"/>
    </row>
    <row r="5" spans="1:34" ht="18" customHeight="1">
      <c r="A5" s="2294"/>
      <c r="B5" s="2296"/>
      <c r="C5" s="2091"/>
      <c r="D5" s="2091"/>
      <c r="E5" s="2091"/>
      <c r="F5" s="2091"/>
      <c r="G5" s="2092" t="str">
        <f>TemplateVersion</f>
        <v>Rev. 11/07/2018</v>
      </c>
      <c r="J5" s="2093"/>
      <c r="K5" s="2094"/>
      <c r="L5" s="2091"/>
      <c r="M5" s="2091"/>
      <c r="N5" s="2091"/>
      <c r="O5" s="2091"/>
      <c r="P5" s="2092" t="str">
        <f>TemplateVersion</f>
        <v>Rev. 11/07/2018</v>
      </c>
      <c r="S5" s="2093"/>
      <c r="T5" s="2094"/>
      <c r="U5" s="2091"/>
      <c r="V5" s="2091"/>
      <c r="W5" s="2091"/>
      <c r="X5" s="2091"/>
      <c r="Y5" s="2092" t="str">
        <f>TemplateVersion</f>
        <v>Rev. 11/07/2018</v>
      </c>
      <c r="AB5" s="2093"/>
      <c r="AC5" s="2094"/>
      <c r="AD5" s="2091"/>
      <c r="AE5" s="2091"/>
      <c r="AF5" s="2091"/>
      <c r="AG5" s="2095"/>
      <c r="AH5" s="2092" t="str">
        <f>TemplateVersion</f>
        <v>Rev. 11/07/2018</v>
      </c>
    </row>
    <row r="6" spans="1:34" ht="23.25" customHeight="1">
      <c r="A6" s="2093"/>
      <c r="B6" s="100" t="s">
        <v>328</v>
      </c>
      <c r="C6" s="2096" t="str">
        <f>'ORIGINAL BUDGET'!C4</f>
        <v>RFA# 19-10004</v>
      </c>
      <c r="D6" s="27"/>
      <c r="E6" s="27"/>
      <c r="F6" s="27"/>
      <c r="G6" s="2097"/>
      <c r="J6" s="2093"/>
      <c r="K6" s="100" t="str">
        <f>B6</f>
        <v xml:space="preserve">Agreement: </v>
      </c>
      <c r="L6" s="2098" t="str">
        <f>C6</f>
        <v>RFA# 19-10004</v>
      </c>
      <c r="M6" s="27"/>
      <c r="N6" s="27"/>
      <c r="O6" s="27"/>
      <c r="P6" s="2097"/>
      <c r="S6" s="2093"/>
      <c r="T6" s="100" t="str">
        <f>B6</f>
        <v xml:space="preserve">Agreement: </v>
      </c>
      <c r="U6" s="2098" t="str">
        <f>C6</f>
        <v>RFA# 19-10004</v>
      </c>
      <c r="V6" s="27"/>
      <c r="W6" s="27"/>
      <c r="X6" s="27"/>
      <c r="Y6" s="2097"/>
      <c r="AB6" s="2093"/>
      <c r="AC6" s="100" t="str">
        <f>B6</f>
        <v xml:space="preserve">Agreement: </v>
      </c>
      <c r="AD6" s="2098" t="str">
        <f>C6</f>
        <v>RFA# 19-10004</v>
      </c>
      <c r="AE6" s="27"/>
      <c r="AF6" s="27"/>
      <c r="AG6" s="2098"/>
      <c r="AH6" s="2097"/>
    </row>
    <row r="7" spans="1:34" ht="23.25" customHeight="1">
      <c r="A7" s="2093"/>
      <c r="B7" s="100" t="s">
        <v>57</v>
      </c>
      <c r="C7" s="2096">
        <f>'ORIGINAL BUDGET'!C5</f>
        <v>0</v>
      </c>
      <c r="D7" s="27"/>
      <c r="E7" s="27"/>
      <c r="F7" s="27"/>
      <c r="G7" s="2097"/>
      <c r="J7" s="2093"/>
      <c r="K7" s="100" t="s">
        <v>57</v>
      </c>
      <c r="L7" s="2098">
        <f>C7</f>
        <v>0</v>
      </c>
      <c r="M7" s="27"/>
      <c r="N7" s="27"/>
      <c r="O7" s="27"/>
      <c r="P7" s="2097"/>
      <c r="S7" s="2093"/>
      <c r="T7" s="100" t="s">
        <v>57</v>
      </c>
      <c r="U7" s="2098">
        <f>C7</f>
        <v>0</v>
      </c>
      <c r="V7" s="27"/>
      <c r="W7" s="27"/>
      <c r="X7" s="27"/>
      <c r="Y7" s="2097"/>
      <c r="AB7" s="2093"/>
      <c r="AC7" s="100" t="s">
        <v>57</v>
      </c>
      <c r="AD7" s="2098">
        <f>C7</f>
        <v>0</v>
      </c>
      <c r="AE7" s="27"/>
      <c r="AF7" s="27"/>
      <c r="AG7" s="2098"/>
      <c r="AH7" s="2097"/>
    </row>
    <row r="8" spans="1:34" ht="23.25" customHeight="1">
      <c r="A8" s="2093"/>
      <c r="B8" s="2804" t="s">
        <v>370</v>
      </c>
      <c r="C8" s="2096">
        <f>'ORIGINAL BUDGET'!C6</f>
        <v>0</v>
      </c>
      <c r="D8" s="28"/>
      <c r="E8" s="28"/>
      <c r="F8" s="2099" t="str">
        <f>IF('BR3'!$L$20="ACTIVE","The BR3 is currently Active",IF('BR2'!$L$20="ACTIVE","The BR2 is currently Active",IF('BR1'!$L$20="ACTIVE","The BR1 is currently Active","")))</f>
        <v/>
      </c>
      <c r="G8" s="2097"/>
      <c r="J8" s="2093"/>
      <c r="K8" s="100" t="s">
        <v>370</v>
      </c>
      <c r="L8" s="2098">
        <f>C8</f>
        <v>0</v>
      </c>
      <c r="M8" s="28"/>
      <c r="N8" s="27"/>
      <c r="O8" s="2099" t="str">
        <f>IF('BR3'!$L$20="ACTIVE","The BR3 is currently Active",IF('BR2'!$L$20="ACTIVE","The BR2 is currently Active",IF('BR1'!$L$20="ACTIVE","","The Original budget is currently Active")))</f>
        <v>The Original budget is currently Active</v>
      </c>
      <c r="P8" s="2100"/>
      <c r="S8" s="2093"/>
      <c r="T8" s="100" t="s">
        <v>370</v>
      </c>
      <c r="U8" s="2098">
        <f>C8</f>
        <v>0</v>
      </c>
      <c r="V8" s="2101"/>
      <c r="W8" s="27"/>
      <c r="X8" s="2099" t="str">
        <f>IF('BR3'!$L$20="ACTIVE","The BR3 is currently Active",IF('BR2'!$L$20="ACTIVE","",IF('BR1'!$L$20="ACTIVE","The BR1 is currently Active","The Original budget is currently Active")))</f>
        <v>The Original budget is currently Active</v>
      </c>
      <c r="Y8" s="2100"/>
      <c r="AB8" s="2093"/>
      <c r="AC8" s="100" t="s">
        <v>370</v>
      </c>
      <c r="AD8" s="2098">
        <f>C8</f>
        <v>0</v>
      </c>
      <c r="AE8" s="2102"/>
      <c r="AF8" s="27"/>
      <c r="AG8" s="2099" t="str">
        <f>IF('BR3'!$L$20="ACTIVE","",IF('BR2'!$L$20="ACTIVE","The BR2 is currently Active",IF('BR1'!$L$20="ACTIVE","The BR1 is currently Active","The Original budget is currently Active")))</f>
        <v>The Original budget is currently Active</v>
      </c>
      <c r="AH8" s="2103"/>
    </row>
    <row r="9" spans="1:34" ht="23.25" customHeight="1">
      <c r="A9" s="2093"/>
      <c r="B9" s="100" t="s">
        <v>129</v>
      </c>
      <c r="C9" s="2096" t="str">
        <f>'ORIGINAL BUDGET'!F2</f>
        <v>2020-2021</v>
      </c>
      <c r="D9" s="28" t="s">
        <v>153</v>
      </c>
      <c r="E9" s="27"/>
      <c r="F9" s="343" t="str">
        <f>IF('ORIGINAL BUDGET'!$L$20="NOT ACTIVE", "NOT ACTIVE", "ACTIVE")</f>
        <v>ACTIVE</v>
      </c>
      <c r="G9" s="47"/>
      <c r="H9" s="122"/>
      <c r="I9" s="101"/>
      <c r="J9" s="2093"/>
      <c r="K9" s="100" t="s">
        <v>129</v>
      </c>
      <c r="L9" s="2098" t="str">
        <f>C9</f>
        <v>2020-2021</v>
      </c>
      <c r="M9" s="28" t="s">
        <v>140</v>
      </c>
      <c r="N9" s="27"/>
      <c r="O9" s="343" t="str">
        <f>IF('BR1'!$L$20="NOT ACTIVE", "NOT ACTIVE", "ACTIVE")</f>
        <v>NOT ACTIVE</v>
      </c>
      <c r="P9" s="161"/>
      <c r="S9" s="2093"/>
      <c r="T9" s="100" t="s">
        <v>129</v>
      </c>
      <c r="U9" s="2098" t="str">
        <f>C9</f>
        <v>2020-2021</v>
      </c>
      <c r="V9" s="2101" t="s">
        <v>141</v>
      </c>
      <c r="W9" s="27"/>
      <c r="X9" s="343" t="str">
        <f>IF('BR2'!$L$20="NOT ACTIVE", "NOT ACTIVE", "ACTIVE")</f>
        <v>NOT ACTIVE</v>
      </c>
      <c r="Y9" s="161"/>
      <c r="AB9" s="2093"/>
      <c r="AC9" s="100" t="s">
        <v>129</v>
      </c>
      <c r="AD9" s="2098" t="str">
        <f>C9</f>
        <v>2020-2021</v>
      </c>
      <c r="AE9" s="2102" t="s">
        <v>142</v>
      </c>
      <c r="AF9" s="27"/>
      <c r="AG9" s="343" t="str">
        <f>IF('BR3'!$L$20="NOT ACTIVE", "NOT ACTIVE", "ACTIVE")</f>
        <v>NOT ACTIVE</v>
      </c>
      <c r="AH9" s="161"/>
    </row>
    <row r="10" spans="1:34" ht="18" customHeight="1">
      <c r="A10" s="2093"/>
      <c r="B10" s="102"/>
      <c r="C10" s="102"/>
      <c r="D10" s="102"/>
      <c r="E10" s="102"/>
      <c r="F10" s="102"/>
      <c r="G10" s="2104"/>
      <c r="J10" s="2093"/>
      <c r="K10" s="102"/>
      <c r="L10" s="102"/>
      <c r="M10" s="102"/>
      <c r="N10" s="102"/>
      <c r="O10" s="102"/>
      <c r="P10" s="2104"/>
      <c r="S10" s="2093"/>
      <c r="T10" s="102"/>
      <c r="U10" s="102"/>
      <c r="V10" s="102"/>
      <c r="W10" s="102"/>
      <c r="X10" s="102"/>
      <c r="Y10" s="2104"/>
      <c r="AB10" s="2093"/>
      <c r="AC10" s="102"/>
      <c r="AD10" s="102"/>
      <c r="AE10" s="102"/>
      <c r="AF10" s="102"/>
      <c r="AG10" s="2095"/>
      <c r="AH10" s="2104"/>
    </row>
    <row r="11" spans="1:34" ht="31.5" hidden="1">
      <c r="A11" s="2295"/>
      <c r="B11" s="2297" t="s">
        <v>62</v>
      </c>
      <c r="C11" s="2105" t="s">
        <v>61</v>
      </c>
      <c r="D11" s="3195" t="s">
        <v>227</v>
      </c>
      <c r="E11" s="3195"/>
      <c r="F11" s="3195"/>
      <c r="G11" s="3196"/>
      <c r="J11" s="2106"/>
      <c r="K11" s="2107" t="s">
        <v>62</v>
      </c>
      <c r="L11" s="2105" t="s">
        <v>61</v>
      </c>
      <c r="M11" s="3195" t="s">
        <v>227</v>
      </c>
      <c r="N11" s="3195"/>
      <c r="O11" s="3195"/>
      <c r="P11" s="3196"/>
      <c r="S11" s="2106"/>
      <c r="T11" s="2107" t="s">
        <v>62</v>
      </c>
      <c r="U11" s="2105" t="s">
        <v>61</v>
      </c>
      <c r="V11" s="3195" t="s">
        <v>227</v>
      </c>
      <c r="W11" s="3195"/>
      <c r="X11" s="3195"/>
      <c r="Y11" s="3196"/>
      <c r="AB11" s="2106"/>
      <c r="AC11" s="2107" t="s">
        <v>62</v>
      </c>
      <c r="AD11" s="2105" t="s">
        <v>61</v>
      </c>
      <c r="AE11" s="3195" t="s">
        <v>227</v>
      </c>
      <c r="AF11" s="3195"/>
      <c r="AG11" s="3195"/>
      <c r="AH11" s="3196"/>
    </row>
    <row r="12" spans="1:34" ht="45" hidden="1" customHeight="1">
      <c r="A12" s="2108">
        <v>1</v>
      </c>
      <c r="B12" s="2298" t="str">
        <f>IF('ORIGINAL BUDGET'!B93&gt;0,'ORIGINAL BUDGET'!B93,"")</f>
        <v/>
      </c>
      <c r="C12" s="20" t="str">
        <f>IF('ORIGINAL BUDGET'!F93&gt;0,'ORIGINAL BUDGET'!F93,"")</f>
        <v/>
      </c>
      <c r="D12" s="3151"/>
      <c r="E12" s="3137"/>
      <c r="F12" s="3137"/>
      <c r="G12" s="3138"/>
      <c r="J12" s="2108">
        <v>1</v>
      </c>
      <c r="K12" s="121" t="str">
        <f>IF('BR1'!B93&gt;0,'BR1'!B93,"")</f>
        <v/>
      </c>
      <c r="L12" s="20" t="str">
        <f>IF('BR1'!F93&gt;0,'BR1'!F93,"")</f>
        <v/>
      </c>
      <c r="M12" s="3192">
        <f>D12</f>
        <v>0</v>
      </c>
      <c r="N12" s="3193"/>
      <c r="O12" s="3193"/>
      <c r="P12" s="3194"/>
      <c r="S12" s="2108">
        <v>1</v>
      </c>
      <c r="T12" s="121" t="str">
        <f>IF('BR2'!B93&gt;0,'BR2'!B93,"")</f>
        <v/>
      </c>
      <c r="U12" s="20" t="str">
        <f>IF('BR2'!F93&gt;0,'BR2'!F93,"")</f>
        <v/>
      </c>
      <c r="V12" s="3192">
        <f>M12</f>
        <v>0</v>
      </c>
      <c r="W12" s="3193"/>
      <c r="X12" s="3193"/>
      <c r="Y12" s="3194"/>
      <c r="AB12" s="2108">
        <v>1</v>
      </c>
      <c r="AC12" s="121" t="str">
        <f>IF('BR3'!B93&gt;0,'BR3'!B93,"")</f>
        <v/>
      </c>
      <c r="AD12" s="20" t="str">
        <f>IF('BR3'!F93&gt;0,'BR3'!F93,"")</f>
        <v/>
      </c>
      <c r="AE12" s="3192">
        <f>V12</f>
        <v>0</v>
      </c>
      <c r="AF12" s="3193"/>
      <c r="AG12" s="3193"/>
      <c r="AH12" s="3194"/>
    </row>
    <row r="13" spans="1:34" ht="45" hidden="1" customHeight="1">
      <c r="A13" s="2108">
        <v>2</v>
      </c>
      <c r="B13" s="2298" t="str">
        <f>IF('ORIGINAL BUDGET'!B94&gt;0,'ORIGINAL BUDGET'!B94,"")</f>
        <v/>
      </c>
      <c r="C13" s="20" t="str">
        <f>IF('ORIGINAL BUDGET'!F94&gt;0,'ORIGINAL BUDGET'!F94,"")</f>
        <v/>
      </c>
      <c r="D13" s="3151"/>
      <c r="E13" s="3137"/>
      <c r="F13" s="3137"/>
      <c r="G13" s="3138"/>
      <c r="J13" s="2108">
        <v>2</v>
      </c>
      <c r="K13" s="121" t="str">
        <f>IF('BR1'!B94&gt;0,'BR1'!B94,"")</f>
        <v/>
      </c>
      <c r="L13" s="20" t="str">
        <f>IF('BR1'!F94&gt;0,'BR1'!F94,"")</f>
        <v/>
      </c>
      <c r="M13" s="3192">
        <f>D13</f>
        <v>0</v>
      </c>
      <c r="N13" s="3193"/>
      <c r="O13" s="3193"/>
      <c r="P13" s="3194"/>
      <c r="S13" s="2108">
        <v>2</v>
      </c>
      <c r="T13" s="121" t="str">
        <f>IF('BR2'!B94&gt;0,'BR2'!B94,"")</f>
        <v/>
      </c>
      <c r="U13" s="20" t="str">
        <f>IF('BR2'!F94&gt;0,'BR2'!F94,"")</f>
        <v/>
      </c>
      <c r="V13" s="3192">
        <f t="shared" ref="V13:V19" si="0">M13</f>
        <v>0</v>
      </c>
      <c r="W13" s="3193"/>
      <c r="X13" s="3193"/>
      <c r="Y13" s="3194"/>
      <c r="AB13" s="2108">
        <v>2</v>
      </c>
      <c r="AC13" s="121" t="str">
        <f>IF('BR3'!B94&gt;0,'BR3'!B94,"")</f>
        <v/>
      </c>
      <c r="AD13" s="20" t="str">
        <f>IF('BR3'!F94&gt;0,'BR3'!F94,"")</f>
        <v/>
      </c>
      <c r="AE13" s="3192">
        <f t="shared" ref="AE13:AE19" si="1">V13</f>
        <v>0</v>
      </c>
      <c r="AF13" s="3206"/>
      <c r="AG13" s="3206"/>
      <c r="AH13" s="3207"/>
    </row>
    <row r="14" spans="1:34" ht="45" hidden="1" customHeight="1">
      <c r="A14" s="2108">
        <v>3</v>
      </c>
      <c r="B14" s="2298" t="str">
        <f>IF('ORIGINAL BUDGET'!B95&gt;0,'ORIGINAL BUDGET'!B95,"")</f>
        <v/>
      </c>
      <c r="C14" s="20" t="str">
        <f>IF('ORIGINAL BUDGET'!F95&gt;0,'ORIGINAL BUDGET'!F95,"")</f>
        <v/>
      </c>
      <c r="D14" s="3151"/>
      <c r="E14" s="3137"/>
      <c r="F14" s="3137"/>
      <c r="G14" s="3138"/>
      <c r="J14" s="2108">
        <v>3</v>
      </c>
      <c r="K14" s="121" t="str">
        <f>IF('BR1'!B95&gt;0,'BR1'!B95,"")</f>
        <v/>
      </c>
      <c r="L14" s="20" t="str">
        <f>IF('BR1'!F95&gt;0,'BR1'!F95,"")</f>
        <v/>
      </c>
      <c r="M14" s="3192">
        <f t="shared" ref="M14:M19" si="2">D14</f>
        <v>0</v>
      </c>
      <c r="N14" s="3193"/>
      <c r="O14" s="3193"/>
      <c r="P14" s="3194"/>
      <c r="S14" s="2108">
        <v>3</v>
      </c>
      <c r="T14" s="121" t="str">
        <f>IF('BR2'!B95&gt;0,'BR2'!B95,"")</f>
        <v/>
      </c>
      <c r="U14" s="20" t="str">
        <f>IF('BR2'!F95&gt;0,'BR2'!F95,"")</f>
        <v/>
      </c>
      <c r="V14" s="3192">
        <f t="shared" si="0"/>
        <v>0</v>
      </c>
      <c r="W14" s="3193"/>
      <c r="X14" s="3193"/>
      <c r="Y14" s="3194"/>
      <c r="AB14" s="2108">
        <v>3</v>
      </c>
      <c r="AC14" s="121" t="str">
        <f>IF('BR3'!B95&gt;0,'BR3'!B95,"")</f>
        <v/>
      </c>
      <c r="AD14" s="20" t="str">
        <f>IF('BR3'!F95&gt;0,'BR3'!F95,"")</f>
        <v/>
      </c>
      <c r="AE14" s="3208">
        <f t="shared" si="1"/>
        <v>0</v>
      </c>
      <c r="AF14" s="3209"/>
      <c r="AG14" s="3209"/>
      <c r="AH14" s="3210"/>
    </row>
    <row r="15" spans="1:34" ht="45" hidden="1" customHeight="1">
      <c r="A15" s="2108">
        <v>4</v>
      </c>
      <c r="B15" s="2298" t="str">
        <f>IF('ORIGINAL BUDGET'!B96&gt;0,'ORIGINAL BUDGET'!B96,"")</f>
        <v/>
      </c>
      <c r="C15" s="20" t="str">
        <f>IF('ORIGINAL BUDGET'!F96&gt;0,'ORIGINAL BUDGET'!F96,"")</f>
        <v/>
      </c>
      <c r="D15" s="3151"/>
      <c r="E15" s="3137"/>
      <c r="F15" s="3137"/>
      <c r="G15" s="3138"/>
      <c r="J15" s="2108">
        <v>4</v>
      </c>
      <c r="K15" s="121" t="str">
        <f>IF('BR1'!B96&gt;0,'BR1'!B96,"")</f>
        <v/>
      </c>
      <c r="L15" s="20" t="str">
        <f>IF('BR1'!F96&gt;0,'BR1'!F96,"")</f>
        <v/>
      </c>
      <c r="M15" s="3192">
        <f t="shared" si="2"/>
        <v>0</v>
      </c>
      <c r="N15" s="3193"/>
      <c r="O15" s="3193"/>
      <c r="P15" s="3194"/>
      <c r="S15" s="2108">
        <v>4</v>
      </c>
      <c r="T15" s="121" t="str">
        <f>IF('BR2'!B96&gt;0,'BR2'!B96,"")</f>
        <v/>
      </c>
      <c r="U15" s="20" t="str">
        <f>IF('BR2'!F96&gt;0,'BR2'!F96,"")</f>
        <v/>
      </c>
      <c r="V15" s="3192">
        <f t="shared" si="0"/>
        <v>0</v>
      </c>
      <c r="W15" s="3193"/>
      <c r="X15" s="3193"/>
      <c r="Y15" s="3194"/>
      <c r="AB15" s="2108">
        <v>4</v>
      </c>
      <c r="AC15" s="121" t="str">
        <f>IF('BR3'!B96&gt;0,'BR3'!B96,"")</f>
        <v/>
      </c>
      <c r="AD15" s="20" t="str">
        <f>IF('BR3'!F96&gt;0,'BR3'!F96,"")</f>
        <v/>
      </c>
      <c r="AE15" s="3208">
        <f t="shared" si="1"/>
        <v>0</v>
      </c>
      <c r="AF15" s="3209"/>
      <c r="AG15" s="3209"/>
      <c r="AH15" s="3210"/>
    </row>
    <row r="16" spans="1:34" ht="45" hidden="1" customHeight="1">
      <c r="A16" s="2108">
        <v>5</v>
      </c>
      <c r="B16" s="2298" t="str">
        <f>IF('ORIGINAL BUDGET'!B97&gt;0,'ORIGINAL BUDGET'!B97,"")</f>
        <v/>
      </c>
      <c r="C16" s="20" t="str">
        <f>IF('ORIGINAL BUDGET'!F97&gt;0,'ORIGINAL BUDGET'!F97,"")</f>
        <v/>
      </c>
      <c r="D16" s="3151"/>
      <c r="E16" s="3137"/>
      <c r="F16" s="3137"/>
      <c r="G16" s="3138"/>
      <c r="J16" s="2108">
        <v>5</v>
      </c>
      <c r="K16" s="121" t="str">
        <f>IF('BR1'!B97&gt;0,'BR1'!B97,"")</f>
        <v/>
      </c>
      <c r="L16" s="20" t="str">
        <f>IF('BR1'!F97&gt;0,'BR1'!F97,"")</f>
        <v/>
      </c>
      <c r="M16" s="3192">
        <f t="shared" si="2"/>
        <v>0</v>
      </c>
      <c r="N16" s="3193"/>
      <c r="O16" s="3193"/>
      <c r="P16" s="3194"/>
      <c r="S16" s="2108">
        <v>5</v>
      </c>
      <c r="T16" s="121" t="str">
        <f>IF('BR2'!B97&gt;0,'BR2'!B97,"")</f>
        <v/>
      </c>
      <c r="U16" s="20" t="str">
        <f>IF('BR2'!F97&gt;0,'BR2'!F97,"")</f>
        <v/>
      </c>
      <c r="V16" s="3192">
        <f t="shared" si="0"/>
        <v>0</v>
      </c>
      <c r="W16" s="3193"/>
      <c r="X16" s="3193"/>
      <c r="Y16" s="3194"/>
      <c r="AB16" s="2108">
        <v>5</v>
      </c>
      <c r="AC16" s="121" t="str">
        <f>IF('BR3'!B97&gt;0,'BR3'!B97,"")</f>
        <v/>
      </c>
      <c r="AD16" s="20" t="str">
        <f>IF('BR3'!F97&gt;0,'BR3'!F97,"")</f>
        <v/>
      </c>
      <c r="AE16" s="3208">
        <f t="shared" si="1"/>
        <v>0</v>
      </c>
      <c r="AF16" s="3209"/>
      <c r="AG16" s="3209"/>
      <c r="AH16" s="3210"/>
    </row>
    <row r="17" spans="1:34" ht="45" hidden="1" customHeight="1">
      <c r="A17" s="2108">
        <v>6</v>
      </c>
      <c r="B17" s="2298" t="str">
        <f>IF('ORIGINAL BUDGET'!B98&gt;0,'ORIGINAL BUDGET'!B98,"")</f>
        <v/>
      </c>
      <c r="C17" s="20" t="str">
        <f>IF('ORIGINAL BUDGET'!F98&gt;0,'ORIGINAL BUDGET'!F98,"")</f>
        <v/>
      </c>
      <c r="D17" s="3151"/>
      <c r="E17" s="3137"/>
      <c r="F17" s="3137"/>
      <c r="G17" s="3138"/>
      <c r="J17" s="2108">
        <v>6</v>
      </c>
      <c r="K17" s="121" t="str">
        <f>IF('BR1'!B98&gt;0,'BR1'!B98,"")</f>
        <v/>
      </c>
      <c r="L17" s="20" t="str">
        <f>IF('BR1'!F98&gt;0,'BR1'!F98,"")</f>
        <v/>
      </c>
      <c r="M17" s="3192">
        <f t="shared" si="2"/>
        <v>0</v>
      </c>
      <c r="N17" s="3193"/>
      <c r="O17" s="3193"/>
      <c r="P17" s="3194"/>
      <c r="S17" s="2108">
        <v>6</v>
      </c>
      <c r="T17" s="121" t="str">
        <f>IF('BR2'!B98&gt;0,'BR2'!B98,"")</f>
        <v/>
      </c>
      <c r="U17" s="20" t="str">
        <f>IF('BR2'!F98&gt;0,'BR2'!F98,"")</f>
        <v/>
      </c>
      <c r="V17" s="3192">
        <f t="shared" si="0"/>
        <v>0</v>
      </c>
      <c r="W17" s="3193"/>
      <c r="X17" s="3193"/>
      <c r="Y17" s="3194"/>
      <c r="AB17" s="2108">
        <v>6</v>
      </c>
      <c r="AC17" s="121" t="str">
        <f>IF('BR3'!B98&gt;0,'BR3'!B98,"")</f>
        <v/>
      </c>
      <c r="AD17" s="20" t="str">
        <f>IF('BR3'!F98&gt;0,'BR3'!F98,"")</f>
        <v/>
      </c>
      <c r="AE17" s="3208">
        <f t="shared" si="1"/>
        <v>0</v>
      </c>
      <c r="AF17" s="3209"/>
      <c r="AG17" s="3209"/>
      <c r="AH17" s="3210"/>
    </row>
    <row r="18" spans="1:34" ht="45" hidden="1" customHeight="1">
      <c r="A18" s="2108">
        <v>7</v>
      </c>
      <c r="B18" s="2298" t="str">
        <f>IF('ORIGINAL BUDGET'!B99&gt;0,'ORIGINAL BUDGET'!B99,"")</f>
        <v/>
      </c>
      <c r="C18" s="20" t="str">
        <f>IF('ORIGINAL BUDGET'!F99&gt;0,'ORIGINAL BUDGET'!F99,"")</f>
        <v/>
      </c>
      <c r="D18" s="3151"/>
      <c r="E18" s="3137"/>
      <c r="F18" s="3137"/>
      <c r="G18" s="3138"/>
      <c r="J18" s="2108">
        <v>7</v>
      </c>
      <c r="K18" s="121" t="str">
        <f>IF('BR1'!B99&gt;0,'BR1'!B99,"")</f>
        <v/>
      </c>
      <c r="L18" s="20" t="str">
        <f>IF('BR1'!F99&gt;0,'BR1'!F99,"")</f>
        <v/>
      </c>
      <c r="M18" s="3192">
        <f t="shared" si="2"/>
        <v>0</v>
      </c>
      <c r="N18" s="3193"/>
      <c r="O18" s="3193"/>
      <c r="P18" s="3194"/>
      <c r="S18" s="2108">
        <v>7</v>
      </c>
      <c r="T18" s="121" t="str">
        <f>IF('BR2'!B99&gt;0,'BR2'!B99,"")</f>
        <v/>
      </c>
      <c r="U18" s="20" t="str">
        <f>IF('BR2'!F99&gt;0,'BR2'!F99,"")</f>
        <v/>
      </c>
      <c r="V18" s="3192">
        <f t="shared" si="0"/>
        <v>0</v>
      </c>
      <c r="W18" s="3193"/>
      <c r="X18" s="3193"/>
      <c r="Y18" s="3194"/>
      <c r="AB18" s="2108">
        <v>7</v>
      </c>
      <c r="AC18" s="121" t="str">
        <f>IF('BR3'!B99&gt;0,'BR3'!B99,"")</f>
        <v/>
      </c>
      <c r="AD18" s="20" t="str">
        <f>IF('BR3'!F99&gt;0,'BR3'!F99,"")</f>
        <v/>
      </c>
      <c r="AE18" s="3208">
        <f t="shared" si="1"/>
        <v>0</v>
      </c>
      <c r="AF18" s="3209"/>
      <c r="AG18" s="3209"/>
      <c r="AH18" s="3210"/>
    </row>
    <row r="19" spans="1:34" ht="45" hidden="1" customHeight="1">
      <c r="A19" s="2108">
        <v>8</v>
      </c>
      <c r="B19" s="2299" t="str">
        <f>IF('ORIGINAL BUDGET'!B100&gt;0,'ORIGINAL BUDGET'!B100,"")</f>
        <v/>
      </c>
      <c r="C19" s="20" t="str">
        <f>IF('ORIGINAL BUDGET'!F100&gt;0,'ORIGINAL BUDGET'!F100,"")</f>
        <v/>
      </c>
      <c r="D19" s="3203"/>
      <c r="E19" s="3204"/>
      <c r="F19" s="3204"/>
      <c r="G19" s="3205"/>
      <c r="J19" s="2108">
        <v>8</v>
      </c>
      <c r="K19" s="121" t="str">
        <f>IF('BR1'!B100&gt;0,'BR1'!B100,"")</f>
        <v/>
      </c>
      <c r="L19" s="2301" t="str">
        <f>IF('BR1'!F100&gt;0,'BR1'!F100,"")</f>
        <v/>
      </c>
      <c r="M19" s="3200">
        <f t="shared" si="2"/>
        <v>0</v>
      </c>
      <c r="N19" s="3201"/>
      <c r="O19" s="3201"/>
      <c r="P19" s="3202"/>
      <c r="S19" s="2108">
        <v>8</v>
      </c>
      <c r="T19" s="121" t="str">
        <f>IF('BR2'!B100&gt;0,'BR2'!B100,"")</f>
        <v/>
      </c>
      <c r="U19" s="2301" t="str">
        <f>IF('BR2'!F100&gt;0,'BR2'!F100,"")</f>
        <v/>
      </c>
      <c r="V19" s="3200">
        <f t="shared" si="0"/>
        <v>0</v>
      </c>
      <c r="W19" s="3201"/>
      <c r="X19" s="3201"/>
      <c r="Y19" s="3202"/>
      <c r="AB19" s="2108">
        <v>8</v>
      </c>
      <c r="AC19" s="121" t="str">
        <f>IF('BR3'!B100&gt;0,'BR3'!B100,"")</f>
        <v/>
      </c>
      <c r="AD19" s="2301" t="str">
        <f>IF('BR3'!F100&gt;0,'BR3'!F100,"")</f>
        <v/>
      </c>
      <c r="AE19" s="3200">
        <f t="shared" si="1"/>
        <v>0</v>
      </c>
      <c r="AF19" s="3201"/>
      <c r="AG19" s="3201"/>
      <c r="AH19" s="3202"/>
    </row>
    <row r="20" spans="1:34" ht="39" customHeight="1">
      <c r="A20" s="2109"/>
      <c r="B20" s="2300" t="s">
        <v>379</v>
      </c>
      <c r="C20" s="2105" t="s">
        <v>61</v>
      </c>
      <c r="D20" s="3198" t="s">
        <v>227</v>
      </c>
      <c r="E20" s="3198"/>
      <c r="F20" s="3198"/>
      <c r="G20" s="3199"/>
      <c r="J20" s="2109"/>
      <c r="K20" s="2105" t="str">
        <f>$B20</f>
        <v>Other  Costs</v>
      </c>
      <c r="L20" s="2341" t="str">
        <f>$C20</f>
        <v>Amount Budgeted</v>
      </c>
      <c r="M20" s="3198" t="str">
        <f>$D20</f>
        <v>Other Costs Justification</v>
      </c>
      <c r="N20" s="3198">
        <f t="shared" ref="N20:P20" si="3">E20</f>
        <v>0</v>
      </c>
      <c r="O20" s="3198">
        <f t="shared" si="3"/>
        <v>0</v>
      </c>
      <c r="P20" s="3199">
        <f t="shared" si="3"/>
        <v>0</v>
      </c>
      <c r="S20" s="2109"/>
      <c r="T20" s="2105" t="str">
        <f>$B20</f>
        <v>Other  Costs</v>
      </c>
      <c r="U20" s="2341" t="str">
        <f>$C20</f>
        <v>Amount Budgeted</v>
      </c>
      <c r="V20" s="3198" t="str">
        <f>$D20</f>
        <v>Other Costs Justification</v>
      </c>
      <c r="W20" s="3198">
        <f t="shared" ref="W20" si="4">N20</f>
        <v>0</v>
      </c>
      <c r="X20" s="3198">
        <f t="shared" ref="X20" si="5">O20</f>
        <v>0</v>
      </c>
      <c r="Y20" s="3199">
        <f t="shared" ref="Y20" si="6">P20</f>
        <v>0</v>
      </c>
      <c r="AB20" s="2109"/>
      <c r="AC20" s="2105" t="str">
        <f>$B20</f>
        <v>Other  Costs</v>
      </c>
      <c r="AD20" s="2341" t="str">
        <f>$C20</f>
        <v>Amount Budgeted</v>
      </c>
      <c r="AE20" s="3198" t="str">
        <f>$D20</f>
        <v>Other Costs Justification</v>
      </c>
      <c r="AF20" s="3198">
        <f t="shared" ref="AF20" si="7">W20</f>
        <v>0</v>
      </c>
      <c r="AG20" s="3198">
        <f t="shared" ref="AG20" si="8">X20</f>
        <v>0</v>
      </c>
      <c r="AH20" s="3199">
        <f t="shared" ref="AH20" si="9">Y20</f>
        <v>0</v>
      </c>
    </row>
    <row r="21" spans="1:34" ht="45" hidden="1" customHeight="1">
      <c r="A21" s="2110"/>
      <c r="B21" s="121"/>
      <c r="C21" s="20"/>
      <c r="D21" s="3183"/>
      <c r="E21" s="3184"/>
      <c r="F21" s="3184"/>
      <c r="G21" s="3185"/>
      <c r="J21" s="2110"/>
      <c r="K21" s="121" t="s">
        <v>135</v>
      </c>
      <c r="L21" s="20" t="str">
        <f>IF('BR1'!F107&gt;0,'BR1'!F107,"")</f>
        <v/>
      </c>
      <c r="M21" s="3183">
        <f>D21</f>
        <v>0</v>
      </c>
      <c r="N21" s="3184"/>
      <c r="O21" s="3184"/>
      <c r="P21" s="3185"/>
      <c r="S21" s="2110"/>
      <c r="T21" s="121" t="s">
        <v>135</v>
      </c>
      <c r="U21" s="20" t="str">
        <f>IF('BR2'!F107&gt;0,'BR2'!F107,"")</f>
        <v/>
      </c>
      <c r="V21" s="3183">
        <f>M21</f>
        <v>0</v>
      </c>
      <c r="W21" s="3184"/>
      <c r="X21" s="3184"/>
      <c r="Y21" s="3185"/>
      <c r="AB21" s="2110"/>
      <c r="AC21" s="121" t="s">
        <v>135</v>
      </c>
      <c r="AD21" s="20" t="str">
        <f>IF('BR3'!F107&gt;0,'BR3'!F107,"")</f>
        <v/>
      </c>
      <c r="AE21" s="3183">
        <f>V21</f>
        <v>0</v>
      </c>
      <c r="AF21" s="3184"/>
      <c r="AG21" s="3184"/>
      <c r="AH21" s="3185"/>
    </row>
    <row r="22" spans="1:34" ht="45" customHeight="1">
      <c r="A22" s="2111">
        <v>1</v>
      </c>
      <c r="B22" s="121" t="str">
        <f>IF('ORIGINAL BUDGET'!B107&gt;0,'ORIGINAL BUDGET'!B107,"")</f>
        <v/>
      </c>
      <c r="C22" s="568" t="str">
        <f>IF('ORIGINAL BUDGET'!F107&gt;0,'ORIGINAL BUDGET'!F107,"")</f>
        <v/>
      </c>
      <c r="D22" s="3197"/>
      <c r="E22" s="3184"/>
      <c r="F22" s="3184"/>
      <c r="G22" s="3185"/>
      <c r="J22" s="2111">
        <v>1</v>
      </c>
      <c r="K22" s="121" t="str">
        <f>IF('BR1'!B107&gt;0,'BR1'!B107,"")</f>
        <v/>
      </c>
      <c r="L22" s="20" t="str">
        <f>IF('BR1'!F107&gt;0,'BR1'!F107,"")</f>
        <v/>
      </c>
      <c r="M22" s="3183">
        <f>D22</f>
        <v>0</v>
      </c>
      <c r="N22" s="3184"/>
      <c r="O22" s="3184"/>
      <c r="P22" s="3185"/>
      <c r="S22" s="2111">
        <v>1</v>
      </c>
      <c r="T22" s="121" t="str">
        <f>IF('BR2'!B107&gt;0,'BR2'!B107,"")</f>
        <v/>
      </c>
      <c r="U22" s="20" t="str">
        <f>IF('BR2'!F107&gt;0,'BR2'!F107,"")</f>
        <v/>
      </c>
      <c r="V22" s="3183">
        <f t="shared" ref="V22:V28" si="10">M22</f>
        <v>0</v>
      </c>
      <c r="W22" s="3184"/>
      <c r="X22" s="3184"/>
      <c r="Y22" s="3185"/>
      <c r="AB22" s="2111">
        <v>1</v>
      </c>
      <c r="AC22" s="121" t="str">
        <f>IF('BR3'!B107&gt;0,'BR3'!B107,"")</f>
        <v/>
      </c>
      <c r="AD22" s="20" t="str">
        <f>IF('BR3'!F107&gt;0,'BR3'!F107,"")</f>
        <v/>
      </c>
      <c r="AE22" s="3183">
        <f t="shared" ref="AE22:AE28" si="11">V22</f>
        <v>0</v>
      </c>
      <c r="AF22" s="3184"/>
      <c r="AG22" s="3184"/>
      <c r="AH22" s="3185"/>
    </row>
    <row r="23" spans="1:34" ht="45" customHeight="1">
      <c r="A23" s="2111">
        <v>2</v>
      </c>
      <c r="B23" s="121" t="str">
        <f>IF('ORIGINAL BUDGET'!B108&gt;0,'ORIGINAL BUDGET'!B108,"")</f>
        <v/>
      </c>
      <c r="C23" s="568" t="str">
        <f>IF('ORIGINAL BUDGET'!F108&gt;0,'ORIGINAL BUDGET'!F108,"")</f>
        <v/>
      </c>
      <c r="D23" s="3197"/>
      <c r="E23" s="3184"/>
      <c r="F23" s="3184"/>
      <c r="G23" s="3185"/>
      <c r="J23" s="2111">
        <v>2</v>
      </c>
      <c r="K23" s="121" t="str">
        <f>IF('BR1'!B108&gt;0,'BR1'!B108,"")</f>
        <v/>
      </c>
      <c r="L23" s="20" t="str">
        <f>IF('BR1'!F108&gt;0,'BR1'!F108,"")</f>
        <v/>
      </c>
      <c r="M23" s="3183">
        <f t="shared" ref="M23:M28" si="12">D23</f>
        <v>0</v>
      </c>
      <c r="N23" s="3184"/>
      <c r="O23" s="3184"/>
      <c r="P23" s="3185"/>
      <c r="S23" s="2111">
        <v>2</v>
      </c>
      <c r="T23" s="121" t="str">
        <f>IF('BR2'!B108&gt;0,'BR2'!B108,"")</f>
        <v/>
      </c>
      <c r="U23" s="20" t="str">
        <f>IF('BR2'!F108&gt;0,'BR2'!F108,"")</f>
        <v/>
      </c>
      <c r="V23" s="3183">
        <f t="shared" si="10"/>
        <v>0</v>
      </c>
      <c r="W23" s="3184"/>
      <c r="X23" s="3184"/>
      <c r="Y23" s="3185"/>
      <c r="AB23" s="2111">
        <v>2</v>
      </c>
      <c r="AC23" s="121" t="str">
        <f>IF('BR3'!B108&gt;0,'BR3'!B108,"")</f>
        <v/>
      </c>
      <c r="AD23" s="20" t="str">
        <f>IF('BR3'!F108&gt;0,'BR3'!F108,"")</f>
        <v/>
      </c>
      <c r="AE23" s="3186">
        <f t="shared" si="11"/>
        <v>0</v>
      </c>
      <c r="AF23" s="3187"/>
      <c r="AG23" s="3187"/>
      <c r="AH23" s="3188"/>
    </row>
    <row r="24" spans="1:34" ht="45" customHeight="1">
      <c r="A24" s="2111">
        <v>3</v>
      </c>
      <c r="B24" s="121" t="str">
        <f>IF('ORIGINAL BUDGET'!B109&gt;0,'ORIGINAL BUDGET'!B109,"")</f>
        <v/>
      </c>
      <c r="C24" s="568" t="str">
        <f>IF('ORIGINAL BUDGET'!F109&gt;0,'ORIGINAL BUDGET'!F109,"")</f>
        <v/>
      </c>
      <c r="D24" s="3197"/>
      <c r="E24" s="3184"/>
      <c r="F24" s="3184"/>
      <c r="G24" s="3185"/>
      <c r="J24" s="2111">
        <v>3</v>
      </c>
      <c r="K24" s="121" t="str">
        <f>IF('BR1'!B109&gt;0,'BR1'!B109,"")</f>
        <v/>
      </c>
      <c r="L24" s="20" t="str">
        <f>IF('BR1'!F109&gt;0,'BR1'!F109,"")</f>
        <v/>
      </c>
      <c r="M24" s="3183">
        <f t="shared" si="12"/>
        <v>0</v>
      </c>
      <c r="N24" s="3184"/>
      <c r="O24" s="3184"/>
      <c r="P24" s="3185"/>
      <c r="S24" s="2111">
        <v>3</v>
      </c>
      <c r="T24" s="121" t="str">
        <f>IF('BR2'!B109&gt;0,'BR2'!B109,"")</f>
        <v/>
      </c>
      <c r="U24" s="20" t="str">
        <f>IF('BR2'!F109&gt;0,'BR2'!F109,"")</f>
        <v/>
      </c>
      <c r="V24" s="3183">
        <f t="shared" si="10"/>
        <v>0</v>
      </c>
      <c r="W24" s="3184"/>
      <c r="X24" s="3184"/>
      <c r="Y24" s="3185"/>
      <c r="AB24" s="2111">
        <v>3</v>
      </c>
      <c r="AC24" s="121" t="str">
        <f>IF('BR3'!B109&gt;0,'BR3'!B109,"")</f>
        <v/>
      </c>
      <c r="AD24" s="20" t="str">
        <f>IF('BR3'!F109&gt;0,'BR3'!F109,"")</f>
        <v/>
      </c>
      <c r="AE24" s="3186">
        <f t="shared" si="11"/>
        <v>0</v>
      </c>
      <c r="AF24" s="3187"/>
      <c r="AG24" s="3187"/>
      <c r="AH24" s="3188"/>
    </row>
    <row r="25" spans="1:34" ht="45" customHeight="1">
      <c r="A25" s="2111">
        <v>4</v>
      </c>
      <c r="B25" s="121" t="str">
        <f>IF('ORIGINAL BUDGET'!B110&gt;0,'ORIGINAL BUDGET'!B110,"")</f>
        <v/>
      </c>
      <c r="C25" s="568" t="str">
        <f>IF('ORIGINAL BUDGET'!F110&gt;0,'ORIGINAL BUDGET'!F110,"")</f>
        <v/>
      </c>
      <c r="D25" s="3197"/>
      <c r="E25" s="3184"/>
      <c r="F25" s="3184"/>
      <c r="G25" s="3185"/>
      <c r="J25" s="2111">
        <v>4</v>
      </c>
      <c r="K25" s="121" t="str">
        <f>IF('BR1'!B110&gt;0,'BR1'!B110,"")</f>
        <v/>
      </c>
      <c r="L25" s="20" t="str">
        <f>IF('BR1'!F110&gt;0,'BR1'!F110,"")</f>
        <v/>
      </c>
      <c r="M25" s="3183">
        <f t="shared" si="12"/>
        <v>0</v>
      </c>
      <c r="N25" s="3184"/>
      <c r="O25" s="3184"/>
      <c r="P25" s="3185"/>
      <c r="S25" s="2111">
        <v>4</v>
      </c>
      <c r="T25" s="121" t="str">
        <f>IF('BR2'!B110&gt;0,'BR2'!B110,"")</f>
        <v/>
      </c>
      <c r="U25" s="20" t="str">
        <f>IF('BR2'!F110&gt;0,'BR2'!F110,"")</f>
        <v/>
      </c>
      <c r="V25" s="3183">
        <f t="shared" si="10"/>
        <v>0</v>
      </c>
      <c r="W25" s="3184"/>
      <c r="X25" s="3184"/>
      <c r="Y25" s="3185"/>
      <c r="AB25" s="2111">
        <v>4</v>
      </c>
      <c r="AC25" s="121" t="str">
        <f>IF('BR3'!B110&gt;0,'BR3'!B110,"")</f>
        <v/>
      </c>
      <c r="AD25" s="20" t="str">
        <f>IF('BR3'!F110&gt;0,'BR3'!F110,"")</f>
        <v/>
      </c>
      <c r="AE25" s="3186">
        <f t="shared" si="11"/>
        <v>0</v>
      </c>
      <c r="AF25" s="3187"/>
      <c r="AG25" s="3187"/>
      <c r="AH25" s="3188"/>
    </row>
    <row r="26" spans="1:34" ht="45" customHeight="1">
      <c r="A26" s="2111">
        <v>5</v>
      </c>
      <c r="B26" s="121" t="str">
        <f>IF('ORIGINAL BUDGET'!B111&gt;0,'ORIGINAL BUDGET'!B111,"")</f>
        <v/>
      </c>
      <c r="C26" s="568" t="str">
        <f>IF('ORIGINAL BUDGET'!F111&gt;0,'ORIGINAL BUDGET'!F111,"")</f>
        <v/>
      </c>
      <c r="D26" s="3197"/>
      <c r="E26" s="3184"/>
      <c r="F26" s="3184"/>
      <c r="G26" s="3185"/>
      <c r="J26" s="2111">
        <v>5</v>
      </c>
      <c r="K26" s="121" t="str">
        <f>IF('BR1'!B111&gt;0,'BR1'!B111,"")</f>
        <v/>
      </c>
      <c r="L26" s="20" t="str">
        <f>IF('BR1'!F111&gt;0,'BR1'!F111,"")</f>
        <v/>
      </c>
      <c r="M26" s="3183">
        <f t="shared" si="12"/>
        <v>0</v>
      </c>
      <c r="N26" s="3184"/>
      <c r="O26" s="3184"/>
      <c r="P26" s="3185"/>
      <c r="S26" s="2111">
        <v>5</v>
      </c>
      <c r="T26" s="121" t="str">
        <f>IF('BR2'!B111&gt;0,'BR2'!B111,"")</f>
        <v/>
      </c>
      <c r="U26" s="20" t="str">
        <f>IF('BR2'!F111&gt;0,'BR2'!F111,"")</f>
        <v/>
      </c>
      <c r="V26" s="3183">
        <f t="shared" si="10"/>
        <v>0</v>
      </c>
      <c r="W26" s="3184"/>
      <c r="X26" s="3184"/>
      <c r="Y26" s="3185"/>
      <c r="AB26" s="2111">
        <v>5</v>
      </c>
      <c r="AC26" s="121" t="str">
        <f>IF('BR3'!B111&gt;0,'BR3'!B111,"")</f>
        <v/>
      </c>
      <c r="AD26" s="20" t="str">
        <f>IF('BR3'!F111&gt;0,'BR3'!F111,"")</f>
        <v/>
      </c>
      <c r="AE26" s="3186">
        <f t="shared" si="11"/>
        <v>0</v>
      </c>
      <c r="AF26" s="3187"/>
      <c r="AG26" s="3187"/>
      <c r="AH26" s="3188"/>
    </row>
    <row r="27" spans="1:34" ht="45" hidden="1" customHeight="1">
      <c r="A27" s="2111">
        <v>6</v>
      </c>
      <c r="B27" s="121" t="str">
        <f>IF('ORIGINAL BUDGET'!B112&gt;0,'ORIGINAL BUDGET'!B112,"")</f>
        <v/>
      </c>
      <c r="C27" s="568" t="str">
        <f>IF('ORIGINAL BUDGET'!F112&gt;0,'ORIGINAL BUDGET'!F112,"")</f>
        <v/>
      </c>
      <c r="D27" s="3197"/>
      <c r="E27" s="3184"/>
      <c r="F27" s="3184"/>
      <c r="G27" s="3185"/>
      <c r="J27" s="2111">
        <v>6</v>
      </c>
      <c r="K27" s="121" t="str">
        <f>IF('BR1'!B112&gt;0,'BR1'!B112,"")</f>
        <v/>
      </c>
      <c r="L27" s="20" t="str">
        <f>IF('BR1'!F112&gt;0,'BR1'!F112,"")</f>
        <v/>
      </c>
      <c r="M27" s="3183">
        <f t="shared" si="12"/>
        <v>0</v>
      </c>
      <c r="N27" s="3184"/>
      <c r="O27" s="3184"/>
      <c r="P27" s="3185"/>
      <c r="S27" s="2111">
        <v>6</v>
      </c>
      <c r="T27" s="121" t="str">
        <f>IF('BR2'!B112&gt;0,'BR2'!B112,"")</f>
        <v/>
      </c>
      <c r="U27" s="20" t="str">
        <f>IF('BR2'!F112&gt;0,'BR2'!F112,"")</f>
        <v/>
      </c>
      <c r="V27" s="3183">
        <f t="shared" si="10"/>
        <v>0</v>
      </c>
      <c r="W27" s="3184"/>
      <c r="X27" s="3184"/>
      <c r="Y27" s="3185"/>
      <c r="AB27" s="2111">
        <v>6</v>
      </c>
      <c r="AC27" s="121" t="str">
        <f>IF('BR3'!B112&gt;0,'BR3'!B112,"")</f>
        <v/>
      </c>
      <c r="AD27" s="20" t="str">
        <f>IF('BR3'!F112&gt;0,'BR3'!F112,"")</f>
        <v/>
      </c>
      <c r="AE27" s="3186">
        <f t="shared" si="11"/>
        <v>0</v>
      </c>
      <c r="AF27" s="3187"/>
      <c r="AG27" s="3187"/>
      <c r="AH27" s="3188"/>
    </row>
    <row r="28" spans="1:34" ht="45" hidden="1" customHeight="1">
      <c r="A28" s="2111">
        <v>7</v>
      </c>
      <c r="B28" s="121" t="str">
        <f>IF('ORIGINAL BUDGET'!B113&gt;0,'ORIGINAL BUDGET'!B113,"")</f>
        <v/>
      </c>
      <c r="C28" s="568" t="str">
        <f>IF('ORIGINAL BUDGET'!F113&gt;0,'ORIGINAL BUDGET'!F113,"")</f>
        <v/>
      </c>
      <c r="D28" s="3197"/>
      <c r="E28" s="3184"/>
      <c r="F28" s="3184"/>
      <c r="G28" s="3185"/>
      <c r="J28" s="2111">
        <v>7</v>
      </c>
      <c r="K28" s="121" t="str">
        <f>IF('BR1'!B113&gt;0,'BR1'!B113,"")</f>
        <v/>
      </c>
      <c r="L28" s="20" t="str">
        <f>IF('BR1'!F113&gt;0,'BR1'!F113,"")</f>
        <v/>
      </c>
      <c r="M28" s="3183">
        <f t="shared" si="12"/>
        <v>0</v>
      </c>
      <c r="N28" s="3184"/>
      <c r="O28" s="3184"/>
      <c r="P28" s="3185"/>
      <c r="S28" s="2111">
        <v>7</v>
      </c>
      <c r="T28" s="121" t="str">
        <f>IF('BR2'!B113&gt;0,'BR2'!B113,"")</f>
        <v/>
      </c>
      <c r="U28" s="20" t="str">
        <f>IF('BR2'!F113&gt;0,'BR2'!F113,"")</f>
        <v/>
      </c>
      <c r="V28" s="3183">
        <f t="shared" si="10"/>
        <v>0</v>
      </c>
      <c r="W28" s="3184"/>
      <c r="X28" s="3184"/>
      <c r="Y28" s="3185"/>
      <c r="AB28" s="2111">
        <v>7</v>
      </c>
      <c r="AC28" s="121" t="str">
        <f>IF('BR3'!B113&gt;0,'BR3'!B113,"")</f>
        <v/>
      </c>
      <c r="AD28" s="20" t="str">
        <f>IF('BR3'!F113&gt;0,'BR3'!F113,"")</f>
        <v/>
      </c>
      <c r="AE28" s="3186">
        <f t="shared" si="11"/>
        <v>0</v>
      </c>
      <c r="AF28" s="3187"/>
      <c r="AG28" s="3187"/>
      <c r="AH28" s="3188"/>
    </row>
    <row r="29" spans="1:34" ht="45" hidden="1" customHeight="1">
      <c r="A29" s="2112">
        <v>8</v>
      </c>
      <c r="B29" s="121" t="str">
        <f>IF('ORIGINAL BUDGET'!B114&gt;0,'ORIGINAL BUDGET'!B114,"")</f>
        <v/>
      </c>
      <c r="C29" s="568" t="str">
        <f>IF('ORIGINAL BUDGET'!F114&gt;0,'ORIGINAL BUDGET'!F114,"")</f>
        <v/>
      </c>
      <c r="D29" s="3197"/>
      <c r="E29" s="3184"/>
      <c r="F29" s="3184"/>
      <c r="G29" s="3185"/>
      <c r="J29" s="2112">
        <v>8</v>
      </c>
      <c r="K29" s="121" t="str">
        <f>IF('BR1'!B114&gt;0,'BR1'!B114,"")</f>
        <v/>
      </c>
      <c r="L29" s="20" t="str">
        <f>IF('BR1'!F114&gt;0,'BR1'!F114,"")</f>
        <v/>
      </c>
      <c r="M29" s="3183">
        <f>D29</f>
        <v>0</v>
      </c>
      <c r="N29" s="3184"/>
      <c r="O29" s="3184"/>
      <c r="P29" s="3185"/>
      <c r="S29" s="2112">
        <v>8</v>
      </c>
      <c r="T29" s="121" t="str">
        <f>IF('BR2'!B114&gt;0,'BR2'!B114,"")</f>
        <v/>
      </c>
      <c r="U29" s="20" t="str">
        <f>IF('BR2'!F114&gt;0,'BR2'!F114,"")</f>
        <v/>
      </c>
      <c r="V29" s="3183">
        <f>M29</f>
        <v>0</v>
      </c>
      <c r="W29" s="3184"/>
      <c r="X29" s="3184"/>
      <c r="Y29" s="3185"/>
      <c r="AB29" s="2112">
        <v>8</v>
      </c>
      <c r="AC29" s="121" t="str">
        <f>IF('BR3'!B114&gt;0,'BR3'!B114,"")</f>
        <v/>
      </c>
      <c r="AD29" s="20" t="str">
        <f>IF('BR3'!F114&gt;0,'BR3'!F114,"")</f>
        <v/>
      </c>
      <c r="AE29" s="3186">
        <f>V29</f>
        <v>0</v>
      </c>
      <c r="AF29" s="3187"/>
      <c r="AG29" s="3187"/>
      <c r="AH29" s="3188"/>
    </row>
    <row r="30" spans="1:34" ht="47.25" customHeight="1">
      <c r="A30" s="2113"/>
      <c r="B30" s="3182" t="s">
        <v>124</v>
      </c>
      <c r="C30" s="3182"/>
      <c r="D30" s="3182"/>
      <c r="E30" s="3182"/>
      <c r="F30" s="3182"/>
      <c r="G30" s="3182"/>
      <c r="J30" s="2113"/>
      <c r="K30" s="3182" t="s">
        <v>124</v>
      </c>
      <c r="L30" s="3182"/>
      <c r="M30" s="3182"/>
      <c r="N30" s="3182"/>
      <c r="O30" s="3182"/>
      <c r="P30" s="3182"/>
      <c r="S30" s="2113"/>
      <c r="T30" s="3182" t="s">
        <v>124</v>
      </c>
      <c r="U30" s="3182"/>
      <c r="V30" s="3182"/>
      <c r="W30" s="3182"/>
      <c r="X30" s="3182"/>
      <c r="Y30" s="3182"/>
      <c r="AB30" s="2113"/>
      <c r="AC30" s="3182" t="s">
        <v>124</v>
      </c>
      <c r="AD30" s="3182"/>
      <c r="AE30" s="3182"/>
      <c r="AF30" s="3182"/>
      <c r="AG30" s="3182"/>
      <c r="AH30" s="3182"/>
    </row>
  </sheetData>
  <sheetProtection password="CC2D" sheet="1" objects="1" scenarios="1" selectLockedCells="1"/>
  <mergeCells count="88">
    <mergeCell ref="V29:Y29"/>
    <mergeCell ref="AE29:AH29"/>
    <mergeCell ref="V14:Y14"/>
    <mergeCell ref="AE12:AH12"/>
    <mergeCell ref="AE21:AH21"/>
    <mergeCell ref="AE13:AH13"/>
    <mergeCell ref="AE14:AH14"/>
    <mergeCell ref="AE20:AH20"/>
    <mergeCell ref="V21:Y21"/>
    <mergeCell ref="V16:Y16"/>
    <mergeCell ref="V17:Y17"/>
    <mergeCell ref="AE17:AH17"/>
    <mergeCell ref="AE18:AH18"/>
    <mergeCell ref="AE15:AH15"/>
    <mergeCell ref="AE16:AH16"/>
    <mergeCell ref="AE19:AH19"/>
    <mergeCell ref="D15:G15"/>
    <mergeCell ref="D17:G17"/>
    <mergeCell ref="V19:Y19"/>
    <mergeCell ref="D18:G18"/>
    <mergeCell ref="M16:P16"/>
    <mergeCell ref="M15:P15"/>
    <mergeCell ref="V15:Y15"/>
    <mergeCell ref="D16:G16"/>
    <mergeCell ref="V18:Y18"/>
    <mergeCell ref="D19:G19"/>
    <mergeCell ref="D12:G12"/>
    <mergeCell ref="D13:G13"/>
    <mergeCell ref="D14:G14"/>
    <mergeCell ref="M12:P12"/>
    <mergeCell ref="M13:P13"/>
    <mergeCell ref="M14:P14"/>
    <mergeCell ref="J3:P3"/>
    <mergeCell ref="J4:P4"/>
    <mergeCell ref="D11:G11"/>
    <mergeCell ref="M11:P11"/>
    <mergeCell ref="A3:G3"/>
    <mergeCell ref="A4:G4"/>
    <mergeCell ref="B30:G30"/>
    <mergeCell ref="K30:P30"/>
    <mergeCell ref="M27:P27"/>
    <mergeCell ref="M25:P25"/>
    <mergeCell ref="D28:G28"/>
    <mergeCell ref="M26:P26"/>
    <mergeCell ref="M28:P28"/>
    <mergeCell ref="D25:G25"/>
    <mergeCell ref="D26:G26"/>
    <mergeCell ref="D27:G27"/>
    <mergeCell ref="D29:G29"/>
    <mergeCell ref="M29:P29"/>
    <mergeCell ref="D23:G23"/>
    <mergeCell ref="M20:P20"/>
    <mergeCell ref="M17:P17"/>
    <mergeCell ref="V20:Y20"/>
    <mergeCell ref="M24:P24"/>
    <mergeCell ref="D22:G22"/>
    <mergeCell ref="M18:P18"/>
    <mergeCell ref="M19:P19"/>
    <mergeCell ref="M21:P21"/>
    <mergeCell ref="M23:P23"/>
    <mergeCell ref="D24:G24"/>
    <mergeCell ref="D21:G21"/>
    <mergeCell ref="M22:P22"/>
    <mergeCell ref="D20:G20"/>
    <mergeCell ref="AB3:AH3"/>
    <mergeCell ref="AB4:AH4"/>
    <mergeCell ref="V12:Y12"/>
    <mergeCell ref="V13:Y13"/>
    <mergeCell ref="S3:Y3"/>
    <mergeCell ref="S4:Y4"/>
    <mergeCell ref="V11:Y11"/>
    <mergeCell ref="AE11:AH11"/>
    <mergeCell ref="T30:Y30"/>
    <mergeCell ref="AE22:AH22"/>
    <mergeCell ref="AE24:AH24"/>
    <mergeCell ref="V28:Y28"/>
    <mergeCell ref="AE28:AH28"/>
    <mergeCell ref="AC30:AH30"/>
    <mergeCell ref="V25:Y25"/>
    <mergeCell ref="V22:Y22"/>
    <mergeCell ref="V23:Y23"/>
    <mergeCell ref="V24:Y24"/>
    <mergeCell ref="AE27:AH27"/>
    <mergeCell ref="AE25:AH25"/>
    <mergeCell ref="AE26:AH26"/>
    <mergeCell ref="V27:Y27"/>
    <mergeCell ref="V26:Y26"/>
    <mergeCell ref="AE23:AH23"/>
  </mergeCells>
  <phoneticPr fontId="23" type="noConversion"/>
  <conditionalFormatting sqref="F9">
    <cfRule type="cellIs" dxfId="11" priority="7" operator="equal">
      <formula>"Not Active"</formula>
    </cfRule>
  </conditionalFormatting>
  <conditionalFormatting sqref="O9">
    <cfRule type="cellIs" dxfId="10" priority="5" operator="equal">
      <formula>"Not Active"</formula>
    </cfRule>
  </conditionalFormatting>
  <conditionalFormatting sqref="X9">
    <cfRule type="cellIs" dxfId="9" priority="3" operator="equal">
      <formula>"Not Active"</formula>
    </cfRule>
  </conditionalFormatting>
  <conditionalFormatting sqref="AG9">
    <cfRule type="cellIs" dxfId="8" priority="1" operator="equal">
      <formula>"Not Active"</formula>
    </cfRule>
  </conditionalFormatting>
  <dataValidations xWindow="639" yWindow="305" count="3">
    <dataValidation allowBlank="1" showInputMessage="1" showErrorMessage="1" promptTitle="Set Print Area Instructions" prompt="_x000a_Excel 2010:_x000a__x000a_On the Page Layout tab, in the Page Setup group, click Print Area, and then click Set Print Area." sqref="S3:Y3 J3:P3 G2 AB3:AH3 P2 Y2 AH2"/>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Other Costs Justification" sqref="D22:G26"/>
  </dataValidations>
  <hyperlinks>
    <hyperlink ref="G2" location="'J-Other'!A3:G29" tooltip="SET PRINT AREA" display="Set Print Area"/>
    <hyperlink ref="K2" location="'J-Other'!A1:G1" tooltip="ORIGINAL" display="ORIGINAL"/>
    <hyperlink ref="P2" location="'J-Other'!J3:P29" tooltip="SET PRINT AREA" display="Set Print Area"/>
    <hyperlink ref="T2" location="'J-Other'!A1:F1" tooltip="ORIGINAL" display="ORIGINAL"/>
    <hyperlink ref="Y2" location="'J-Other'!S3:Y29" tooltip="SET PRINT AREA" display="Set Print Area"/>
    <hyperlink ref="AC2" location="'J-Other'!A1:G1" tooltip="ORIGINAL" display="ORIGINAL"/>
    <hyperlink ref="AH2" location="'J-Other'!AB3:AH29" tooltip="SET PRINT AREA" display="Set Print Area"/>
    <hyperlink ref="N2" location="'J-Other'!AB1:AI1" tooltip="BR3" display="BR3"/>
    <hyperlink ref="W2" location="'J-Other'!AB1:BC1" tooltip="BR3" display="BR3"/>
    <hyperlink ref="U2" location="'J-Other'!J1:Z1" tooltip="BR1" display="BR1"/>
    <hyperlink ref="AD2" location="'J-Other'!J1:Z1" tooltip="BR1" display="BR1"/>
    <hyperlink ref="M2" location="'J-Other'!S1:AI1" tooltip="BR2" display="BR2"/>
    <hyperlink ref="AE2" location="'J-Other'!S1:AI1" tooltip="BR2" display="BR2"/>
    <hyperlink ref="E2" location="'J-Other'!AB1:AI1" tooltip="BR3" display="BR3"/>
    <hyperlink ref="C2" location="'J-Other'!J1:Z1" tooltip="BR1" display="BR1"/>
    <hyperlink ref="D2" location="'J-Other'!S1:AI1" tooltip="BR2" display="BR2"/>
  </hyperlinks>
  <printOptions horizontalCentered="1"/>
  <pageMargins left="0.25" right="0.25" top="0.95" bottom="0.3" header="0.1" footer="0.3"/>
  <pageSetup scale="59"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8" id="{9923E026-4F77-494A-9EC1-F5A0E69F7860}">
            <xm:f>IF('ORIGINAL BUDGET'!$L$20="Not Active",TRUE, FALSE)</xm:f>
            <x14:dxf>
              <fill>
                <patternFill>
                  <bgColor rgb="FFFF0000"/>
                </patternFill>
              </fill>
            </x14:dxf>
          </x14:cfRule>
          <xm:sqref>B2</xm:sqref>
        </x14:conditionalFormatting>
        <x14:conditionalFormatting xmlns:xm="http://schemas.microsoft.com/office/excel/2006/main">
          <x14:cfRule type="expression" priority="6" id="{C03D48AC-D37E-4AC5-907D-A8107F9DF259}">
            <xm:f>IF('BR1'!$L$20="Not Active",TRUE, FALSE)</xm:f>
            <x14:dxf>
              <fill>
                <patternFill>
                  <bgColor rgb="FFFF0000"/>
                </patternFill>
              </fill>
            </x14:dxf>
          </x14:cfRule>
          <xm:sqref>L2</xm:sqref>
        </x14:conditionalFormatting>
        <x14:conditionalFormatting xmlns:xm="http://schemas.microsoft.com/office/excel/2006/main">
          <x14:cfRule type="expression" priority="4" id="{4776F0E7-6D3E-4F40-89A1-451C2A6591C3}">
            <xm:f>IF('BR2'!$L$20="NOT ACTIVE",TRUE, FALSE)</xm:f>
            <x14:dxf>
              <fill>
                <patternFill>
                  <bgColor rgb="FFFF0000"/>
                </patternFill>
              </fill>
            </x14:dxf>
          </x14:cfRule>
          <xm:sqref>V2</xm:sqref>
        </x14:conditionalFormatting>
        <x14:conditionalFormatting xmlns:xm="http://schemas.microsoft.com/office/excel/2006/main">
          <x14:cfRule type="expression" priority="2" id="{ABBBBFB0-6FE4-4151-BFC0-8D730178F0A6}">
            <xm:f>IF('BR3'!$L$20="NOT ACTIVE",TRUE,FALSE)</xm:f>
            <x14:dxf>
              <fill>
                <patternFill>
                  <bgColor rgb="FFFF0000"/>
                </patternFill>
              </fill>
            </x14:dxf>
          </x14:cfRule>
          <xm:sqref>AF2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indexed="48"/>
  </sheetPr>
  <dimension ref="A1:KN159"/>
  <sheetViews>
    <sheetView showGridLines="0" showZeros="0" zoomScaleNormal="100" workbookViewId="0">
      <pane ySplit="8" topLeftCell="A52"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286</v>
      </c>
      <c r="H2" s="3393"/>
      <c r="I2" s="1511"/>
      <c r="J2" s="1511"/>
      <c r="K2" s="3394" t="s">
        <v>290</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t="str">
        <f>IF(H64&lt;0,H64,"")</f>
        <v/>
      </c>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340"/>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340"/>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IF($H$118&lt;0,$H$118,"")</f>
        <v/>
      </c>
      <c r="AG8" s="1570"/>
      <c r="AH8" s="1571" t="str">
        <f>IF($J$118&lt;0,$J$118,"")</f>
        <v/>
      </c>
      <c r="AI8" s="1572"/>
      <c r="AJ8" s="1573" t="str">
        <f>IF($L$118&lt;0,$L$118,"")</f>
        <v/>
      </c>
      <c r="AK8" s="1574"/>
      <c r="AL8" s="1575" t="str">
        <f>IF($N$118&lt;0,$N$118*0.5,"")</f>
        <v/>
      </c>
      <c r="AM8" s="1576"/>
      <c r="AN8" s="1577" t="str">
        <f>IF($P$118&lt;0,$P$118*0.5,"")</f>
        <v/>
      </c>
      <c r="AO8" s="1576"/>
      <c r="AP8" s="1575" t="str">
        <f>IF($R$118&lt;0,$R$118*0.75,"")</f>
        <v/>
      </c>
      <c r="AQ8" s="1576"/>
      <c r="AR8" s="1577" t="str">
        <f>IF($T$118&lt;0,$T$118*0.75,"")</f>
        <v/>
      </c>
      <c r="AS8" s="1578"/>
      <c r="AT8" s="772"/>
      <c r="AU8" s="1555"/>
      <c r="AV8" s="1556"/>
      <c r="AW8" s="1556"/>
      <c r="AX8" s="1556"/>
      <c r="AY8" s="1556"/>
      <c r="AZ8" s="1556"/>
      <c r="BA8" s="1556"/>
      <c r="BB8" s="1556"/>
      <c r="BC8" s="2340"/>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339"/>
      <c r="W9" s="1526"/>
      <c r="X9" s="1526"/>
      <c r="Y9" s="772"/>
      <c r="Z9" s="772"/>
      <c r="AA9" s="772"/>
      <c r="AB9" s="772"/>
      <c r="AC9" s="2"/>
      <c r="AD9" s="772"/>
      <c r="AE9" s="1568" t="s">
        <v>17</v>
      </c>
      <c r="AF9" s="1569" t="str">
        <f>IF($H$64&lt;0,$H$64,"")</f>
        <v/>
      </c>
      <c r="AG9" s="1570"/>
      <c r="AH9" s="1571" t="str">
        <f>IF($J$64&lt;0,$J$64,"")</f>
        <v/>
      </c>
      <c r="AI9" s="1572"/>
      <c r="AJ9" s="1573" t="str">
        <f>IF(L64&lt;0,L64,"")</f>
        <v/>
      </c>
      <c r="AK9" s="1574"/>
      <c r="AL9" s="1575" t="str">
        <f>IF($N$64&lt;0,$N$64*0.5,"")</f>
        <v/>
      </c>
      <c r="AM9" s="1576"/>
      <c r="AN9" s="1577" t="str">
        <f>IF($P$64&lt;0,$P$64*0.5,"")</f>
        <v/>
      </c>
      <c r="AO9" s="1576"/>
      <c r="AP9" s="1575" t="str">
        <f>IF($R$64&lt;0,$R$64*0.75,"")</f>
        <v/>
      </c>
      <c r="AQ9" s="1576"/>
      <c r="AR9" s="1577" t="str">
        <f>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339"/>
      <c r="W10" s="1526"/>
      <c r="X10" s="1526"/>
      <c r="Y10" s="2330"/>
      <c r="Z10" s="2340"/>
      <c r="AA10" s="2340"/>
      <c r="AB10" s="2340"/>
      <c r="AD10" s="2340"/>
      <c r="AE10" s="1568" t="s">
        <v>19</v>
      </c>
      <c r="AF10" s="1569" t="str">
        <f>IF($H$89&lt;0,$H$89,"")</f>
        <v/>
      </c>
      <c r="AG10" s="1570"/>
      <c r="AH10" s="1571" t="str">
        <f>IF($J$89&lt;0,$J$89,"")</f>
        <v/>
      </c>
      <c r="AI10" s="1572"/>
      <c r="AJ10" s="1573" t="str">
        <f>IF($L$89&lt;0,$L$89,"")</f>
        <v/>
      </c>
      <c r="AK10" s="1574"/>
      <c r="AL10" s="1575" t="str">
        <f>IF($N$89&lt;0,$N$89*0.5,"")</f>
        <v/>
      </c>
      <c r="AM10" s="1576"/>
      <c r="AN10" s="1577" t="str">
        <f>IF($P$89&lt;0,$P$89*0.5,"")</f>
        <v/>
      </c>
      <c r="AO10" s="1576"/>
      <c r="AP10" s="1575" t="str">
        <f>IF($R$89&lt;0,$R$89*0.75,"")</f>
        <v/>
      </c>
      <c r="AQ10" s="1576"/>
      <c r="AR10" s="1577" t="str">
        <f>IF($T$89&lt;0,$T$89*0.75,"")</f>
        <v/>
      </c>
      <c r="AS10" s="1578"/>
      <c r="AT10" s="2340"/>
      <c r="AU10" s="1556"/>
      <c r="AV10" s="1556"/>
      <c r="AW10" s="1556"/>
      <c r="AX10" s="1556"/>
      <c r="AY10" s="1556"/>
      <c r="AZ10" s="1556"/>
      <c r="BA10" s="1556"/>
      <c r="BB10" s="1556"/>
      <c r="BC10" s="2340"/>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339"/>
      <c r="W11" s="1526"/>
      <c r="X11" s="1526"/>
      <c r="Y11" s="762"/>
      <c r="Z11" s="840"/>
      <c r="AA11" s="841"/>
      <c r="AB11" s="2330"/>
      <c r="AD11" s="2340"/>
      <c r="AE11" s="1591"/>
      <c r="AF11" s="1575"/>
      <c r="AG11" s="1592"/>
      <c r="AH11" s="1593"/>
      <c r="AI11" s="1594"/>
      <c r="AJ11" s="1573"/>
      <c r="AK11" s="1574"/>
      <c r="AL11" s="1575"/>
      <c r="AM11" s="1576"/>
      <c r="AN11" s="1577"/>
      <c r="AO11" s="1576"/>
      <c r="AP11" s="1575"/>
      <c r="AQ11" s="1576"/>
      <c r="AR11" s="1577"/>
      <c r="AS11" s="1578"/>
      <c r="AT11" s="2340"/>
      <c r="AU11" s="1556"/>
      <c r="AV11" s="1556"/>
      <c r="AW11" s="1556"/>
      <c r="AX11" s="1556"/>
      <c r="AY11" s="1556"/>
      <c r="AZ11" s="1556"/>
      <c r="BA11" s="1556"/>
      <c r="BB11" s="1556"/>
      <c r="BC11" s="2340"/>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339"/>
      <c r="W12" s="1526"/>
      <c r="X12" s="1526"/>
      <c r="Y12" s="762"/>
      <c r="Z12" s="840"/>
      <c r="AA12" s="841"/>
      <c r="AB12" s="2330"/>
      <c r="AD12" s="2340"/>
      <c r="AE12" s="1597"/>
      <c r="AF12" s="1569"/>
      <c r="AG12" s="1570"/>
      <c r="AH12" s="1571"/>
      <c r="AI12" s="1572"/>
      <c r="AJ12" s="1573"/>
      <c r="AK12" s="1574"/>
      <c r="AL12" s="1575"/>
      <c r="AM12" s="1576"/>
      <c r="AN12" s="1577"/>
      <c r="AO12" s="1576"/>
      <c r="AP12" s="1575"/>
      <c r="AQ12" s="1576"/>
      <c r="AR12" s="1577"/>
      <c r="AS12" s="1578"/>
      <c r="AT12" s="2340"/>
      <c r="AU12" s="1556"/>
      <c r="AV12" s="1556"/>
      <c r="AW12" s="1556"/>
      <c r="AX12" s="1556"/>
      <c r="AY12" s="1556"/>
      <c r="AZ12" s="1556"/>
      <c r="BA12" s="1556"/>
      <c r="BB12" s="1556"/>
      <c r="BC12" s="2340"/>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339"/>
      <c r="W13" s="1526"/>
      <c r="X13" s="1526"/>
      <c r="Y13" s="762"/>
      <c r="Z13" s="840"/>
      <c r="AA13" s="2330"/>
      <c r="AB13" s="2330"/>
      <c r="AD13" s="2340"/>
      <c r="AE13" s="1607" t="s">
        <v>20</v>
      </c>
      <c r="AF13" s="1575"/>
      <c r="AG13" s="1592"/>
      <c r="AH13" s="1593"/>
      <c r="AI13" s="1594"/>
      <c r="AJ13" s="1573"/>
      <c r="AK13" s="1574"/>
      <c r="AL13" s="1575"/>
      <c r="AM13" s="1576"/>
      <c r="AN13" s="1577"/>
      <c r="AO13" s="1576"/>
      <c r="AP13" s="1575"/>
      <c r="AQ13" s="1576"/>
      <c r="AR13" s="1577"/>
      <c r="AS13" s="1578"/>
      <c r="AT13" s="2340"/>
      <c r="AU13" s="1556"/>
      <c r="AV13" s="1556"/>
      <c r="AW13" s="1556"/>
      <c r="AX13" s="1556"/>
      <c r="AY13" s="1556"/>
      <c r="AZ13" s="1556"/>
      <c r="BA13" s="1556"/>
      <c r="BB13" s="1556"/>
      <c r="BC13" s="2340"/>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339"/>
      <c r="W14" s="1526"/>
      <c r="X14" s="1526"/>
      <c r="Y14" s="762"/>
      <c r="Z14" s="840"/>
      <c r="AA14" s="535"/>
      <c r="AB14" s="2330"/>
      <c r="AD14" s="2340"/>
      <c r="AE14" s="1615"/>
      <c r="AF14" s="1616"/>
      <c r="AG14" s="1617"/>
      <c r="AH14" s="1618"/>
      <c r="AI14" s="1619"/>
      <c r="AJ14" s="1620"/>
      <c r="AK14" s="1621"/>
      <c r="AL14" s="1616"/>
      <c r="AM14" s="1622"/>
      <c r="AN14" s="1623"/>
      <c r="AO14" s="1622"/>
      <c r="AP14" s="1616"/>
      <c r="AQ14" s="1622"/>
      <c r="AR14" s="1623"/>
      <c r="AS14" s="1578"/>
      <c r="AT14" s="2340"/>
      <c r="AU14" s="1556"/>
      <c r="AV14" s="1556"/>
      <c r="AW14" s="1556"/>
      <c r="AX14" s="1556"/>
      <c r="AY14" s="1556"/>
      <c r="AZ14" s="1556"/>
      <c r="BA14" s="1556"/>
      <c r="BB14" s="1556"/>
      <c r="BC14" s="2340"/>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339"/>
      <c r="W15" s="1526"/>
      <c r="X15" s="1526"/>
      <c r="Y15" s="762"/>
      <c r="Z15" s="840"/>
      <c r="AA15" s="2330"/>
      <c r="AB15" s="2330"/>
      <c r="AD15" s="2340"/>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340"/>
      <c r="AU15" s="1556"/>
      <c r="AV15" s="1556"/>
      <c r="AW15" s="1556"/>
      <c r="AX15" s="1556"/>
      <c r="AY15" s="1556"/>
      <c r="AZ15" s="1556"/>
      <c r="BA15" s="1556"/>
      <c r="BB15" s="1556"/>
      <c r="BC15" s="2340"/>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330"/>
      <c r="Z16" s="2330"/>
      <c r="AA16" s="2330"/>
      <c r="AB16" s="2330"/>
      <c r="AD16" s="2340"/>
      <c r="AE16" s="2340"/>
      <c r="AF16" s="2340"/>
      <c r="AG16" s="2340"/>
      <c r="AH16" s="2340"/>
      <c r="AI16" s="2340"/>
      <c r="AJ16" s="2340"/>
      <c r="AK16" s="2340"/>
      <c r="AL16" s="2340"/>
      <c r="AM16" s="2340"/>
      <c r="AN16" s="2340"/>
      <c r="AO16" s="2340"/>
      <c r="AP16" s="2340"/>
      <c r="AQ16" s="2340"/>
      <c r="AR16" s="2340"/>
      <c r="AS16" s="2340"/>
      <c r="AT16" s="2340"/>
      <c r="AU16" s="1556"/>
      <c r="AV16" s="1556"/>
      <c r="AW16" s="1556"/>
      <c r="AX16" s="1556"/>
      <c r="AY16" s="1556"/>
      <c r="AZ16" s="1556"/>
      <c r="BA16" s="1556"/>
      <c r="BB16" s="1556"/>
      <c r="BC16" s="2340"/>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330"/>
      <c r="AE18" s="2330"/>
      <c r="AF18" s="2330"/>
      <c r="AG18" s="2330"/>
      <c r="AH18" s="2330"/>
      <c r="AI18" s="2330"/>
      <c r="AJ18" s="2330"/>
      <c r="AK18" s="2330"/>
      <c r="AL18" s="2330"/>
      <c r="AM18" s="2330"/>
      <c r="AN18" s="2330"/>
      <c r="AO18" s="2330"/>
      <c r="AP18" s="2330"/>
      <c r="AQ18" s="2330"/>
      <c r="AR18" s="2330"/>
      <c r="AS18" s="2330"/>
      <c r="AT18" s="2330"/>
      <c r="AU18" s="2331"/>
      <c r="AV18" s="2331"/>
      <c r="AW18" s="2331"/>
      <c r="AX18" s="2331"/>
      <c r="AY18" s="2331"/>
      <c r="AZ18" s="2331"/>
      <c r="BA18" s="2331"/>
      <c r="BB18" s="2331"/>
      <c r="BC18" s="2330"/>
      <c r="BD18" s="2331"/>
      <c r="BE18" s="2331"/>
      <c r="BF18" s="2331"/>
      <c r="BG18" s="2331"/>
      <c r="BH18" s="2331"/>
      <c r="BI18" s="2331"/>
      <c r="BJ18" s="807"/>
      <c r="BK18" s="233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330"/>
      <c r="AB19" s="2330"/>
      <c r="AC19" s="2"/>
      <c r="AD19" s="2330"/>
      <c r="AE19" s="2330"/>
      <c r="AF19" s="2330"/>
      <c r="AG19" s="2330"/>
      <c r="AH19" s="2330"/>
      <c r="AI19" s="2330"/>
      <c r="AJ19" s="2330"/>
      <c r="AK19" s="2330"/>
      <c r="AL19" s="2330"/>
      <c r="AM19" s="2330"/>
      <c r="AN19" s="2330"/>
      <c r="AO19" s="2330"/>
      <c r="AP19" s="2330"/>
      <c r="AQ19" s="2330"/>
      <c r="AR19" s="2330"/>
      <c r="AS19" s="2330"/>
      <c r="AT19" s="2330"/>
      <c r="AU19" s="2331"/>
      <c r="AV19" s="2331"/>
      <c r="AW19" s="2331"/>
      <c r="AX19" s="2331"/>
      <c r="AY19" s="2331"/>
      <c r="AZ19" s="2331"/>
      <c r="BA19" s="2331"/>
      <c r="BB19" s="2331"/>
      <c r="BC19" s="2330"/>
      <c r="BD19" s="2331"/>
      <c r="BE19" s="2331"/>
      <c r="BF19" s="2331"/>
      <c r="BG19" s="2331"/>
      <c r="BH19" s="2331"/>
      <c r="BI19" s="2331"/>
      <c r="BJ19" s="807"/>
      <c r="BK19" s="233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331"/>
      <c r="Y20" s="840"/>
      <c r="Z20" s="840"/>
      <c r="AA20" s="2330"/>
      <c r="AB20" s="2330"/>
      <c r="AC20" s="2"/>
      <c r="AD20" s="2330"/>
      <c r="AE20" s="2330"/>
      <c r="AF20" s="2330"/>
      <c r="AG20" s="2330"/>
      <c r="AH20" s="2330"/>
      <c r="AI20" s="2330"/>
      <c r="AJ20" s="2330"/>
      <c r="AK20" s="2330"/>
      <c r="AL20" s="2330"/>
      <c r="AM20" s="2330"/>
      <c r="AN20" s="2330"/>
      <c r="AO20" s="2330"/>
      <c r="AP20" s="2330"/>
      <c r="AQ20" s="2330"/>
      <c r="AR20" s="2330"/>
      <c r="AS20" s="2330"/>
      <c r="AT20" s="2330"/>
      <c r="AU20" s="2331"/>
      <c r="AV20" s="2331"/>
      <c r="AW20" s="2331"/>
      <c r="AX20" s="2331"/>
      <c r="AY20" s="2331"/>
      <c r="AZ20" s="2331"/>
      <c r="BA20" s="2331"/>
      <c r="BB20" s="2331"/>
      <c r="BC20" s="2330"/>
      <c r="BD20" s="2331"/>
      <c r="BE20" s="2331"/>
      <c r="BF20" s="2331"/>
      <c r="BG20" s="2331"/>
      <c r="BH20" s="2331"/>
      <c r="BI20" s="2331"/>
      <c r="BJ20" s="807"/>
      <c r="BK20" s="2331"/>
      <c r="BL20" s="799"/>
      <c r="BM20" s="800"/>
      <c r="BN20" s="800"/>
      <c r="BO20" s="800"/>
      <c r="BP20" s="800"/>
      <c r="BQ20" s="800"/>
      <c r="BR20" s="800"/>
      <c r="BS20" s="800"/>
      <c r="BT20" s="800"/>
      <c r="BU20" s="800"/>
      <c r="BV20" s="799"/>
      <c r="BW20" s="2"/>
      <c r="BX20" s="2"/>
    </row>
    <row r="21" spans="1:76" s="2" customFormat="1" ht="15.75" hidden="1" thickTop="1">
      <c r="A21" s="1018"/>
      <c r="B21" s="903"/>
      <c r="C21" s="903"/>
      <c r="D21" s="2330"/>
      <c r="E21" s="2331"/>
      <c r="F21" s="1661"/>
      <c r="G21" s="1078"/>
      <c r="H21" s="1079"/>
      <c r="I21" s="1078"/>
      <c r="J21" s="1662"/>
      <c r="K21" s="2330"/>
      <c r="L21" s="1079"/>
      <c r="M21" s="1078"/>
      <c r="N21" s="1663"/>
      <c r="O21" s="2237"/>
      <c r="P21" s="1079"/>
      <c r="Q21" s="2186"/>
      <c r="R21" s="2187"/>
      <c r="S21" s="1684"/>
      <c r="T21" s="1663"/>
      <c r="U21" s="2242"/>
      <c r="V21" s="2172"/>
      <c r="W21" s="2331"/>
      <c r="X21" s="2331"/>
      <c r="Y21" s="840"/>
      <c r="Z21" s="840"/>
      <c r="AA21" s="2330"/>
      <c r="AB21" s="2330"/>
      <c r="AD21" s="2330"/>
      <c r="AE21" s="2330"/>
      <c r="AF21" s="2330"/>
      <c r="AG21" s="2330"/>
      <c r="AH21" s="2330"/>
      <c r="AI21" s="2330"/>
      <c r="AJ21" s="2330"/>
      <c r="AK21" s="2330"/>
      <c r="AL21" s="2330"/>
      <c r="AM21" s="2330"/>
      <c r="AN21" s="2330"/>
      <c r="AO21" s="2330"/>
      <c r="AP21" s="2330"/>
      <c r="AQ21" s="2330"/>
      <c r="AR21" s="2330"/>
      <c r="AS21" s="2330"/>
      <c r="AT21" s="2330"/>
      <c r="AU21" s="2331"/>
      <c r="AV21" s="2331"/>
      <c r="AW21" s="2331"/>
      <c r="AX21" s="2331"/>
      <c r="AY21" s="2331"/>
      <c r="AZ21" s="2331"/>
      <c r="BA21" s="2331"/>
      <c r="BB21" s="2331"/>
      <c r="BC21" s="2330"/>
      <c r="BD21" s="2331"/>
      <c r="BE21" s="2331"/>
      <c r="BF21" s="2331"/>
      <c r="BG21" s="2331"/>
      <c r="BH21" s="2331"/>
      <c r="BI21" s="2331"/>
      <c r="BJ21" s="807"/>
      <c r="BK21" s="2331"/>
      <c r="BL21" s="799"/>
      <c r="BM21" s="800"/>
      <c r="BN21" s="800"/>
      <c r="BO21" s="800"/>
      <c r="BP21" s="800"/>
      <c r="BQ21" s="800"/>
      <c r="BR21" s="800"/>
      <c r="BS21" s="800"/>
      <c r="BT21" s="800"/>
      <c r="BU21" s="800"/>
      <c r="BV21" s="799"/>
    </row>
    <row r="22" spans="1:76" s="2" customFormat="1" hidden="1">
      <c r="A22" s="1018"/>
      <c r="B22" s="903"/>
      <c r="C22" s="903"/>
      <c r="D22" s="2330"/>
      <c r="E22" s="2331"/>
      <c r="F22" s="1661"/>
      <c r="G22" s="1078"/>
      <c r="H22" s="1079"/>
      <c r="I22" s="1078"/>
      <c r="J22" s="1662"/>
      <c r="K22" s="2330"/>
      <c r="L22" s="1079"/>
      <c r="M22" s="1078"/>
      <c r="N22" s="1663"/>
      <c r="O22" s="2237"/>
      <c r="P22" s="1079"/>
      <c r="Q22" s="2186"/>
      <c r="R22" s="2187"/>
      <c r="S22" s="1684"/>
      <c r="T22" s="1663"/>
      <c r="U22" s="2242"/>
      <c r="V22" s="2172"/>
      <c r="W22" s="2331"/>
      <c r="X22" s="2331"/>
      <c r="Y22" s="945"/>
      <c r="Z22" s="840"/>
      <c r="AA22" s="2330"/>
      <c r="AB22" s="233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5.75" hidden="1">
      <c r="A23" s="1664"/>
      <c r="B23" s="1665"/>
      <c r="C23" s="1665"/>
      <c r="D23" s="1666"/>
      <c r="E23" s="1667"/>
      <c r="F23" s="1668"/>
      <c r="G23" s="1669"/>
      <c r="H23" s="1670"/>
      <c r="I23" s="1671"/>
      <c r="J23" s="1670"/>
      <c r="K23" s="2330"/>
      <c r="L23" s="1672"/>
      <c r="M23" s="1673"/>
      <c r="N23" s="1674"/>
      <c r="O23" s="2238"/>
      <c r="P23" s="1670"/>
      <c r="Q23" s="1078"/>
      <c r="R23" s="1685"/>
      <c r="S23" s="1685"/>
      <c r="T23" s="2188"/>
      <c r="U23" s="2244"/>
      <c r="V23" s="1526"/>
      <c r="W23" s="2330"/>
      <c r="X23" s="2330"/>
      <c r="Y23" s="945"/>
      <c r="Z23" s="840"/>
      <c r="AA23" s="2330"/>
      <c r="AB23" s="233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3.25" hidden="1">
      <c r="A24" s="1018"/>
      <c r="B24" s="1675"/>
      <c r="C24" s="1675"/>
      <c r="D24" s="1676"/>
      <c r="E24" s="1677"/>
      <c r="F24" s="1678"/>
      <c r="G24" s="1678"/>
      <c r="H24" s="1679"/>
      <c r="I24" s="1078"/>
      <c r="J24" s="1680"/>
      <c r="K24" s="233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5.75" hidden="1">
      <c r="A25" s="1018"/>
      <c r="B25" s="1675"/>
      <c r="C25" s="1675"/>
      <c r="D25" s="1676"/>
      <c r="E25" s="1683"/>
      <c r="F25" s="1683"/>
      <c r="G25" s="1681"/>
      <c r="H25" s="1679"/>
      <c r="I25" s="1684"/>
      <c r="J25" s="1685"/>
      <c r="K25" s="233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3.25" hidden="1">
      <c r="A26" s="1018"/>
      <c r="B26" s="1675"/>
      <c r="C26" s="1675"/>
      <c r="D26" s="1676"/>
      <c r="E26" s="1683"/>
      <c r="F26" s="1677"/>
      <c r="G26" s="1681"/>
      <c r="H26" s="1687"/>
      <c r="I26" s="1681"/>
      <c r="J26" s="1661"/>
      <c r="K26" s="233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3.25" hidden="1">
      <c r="A27" s="1018"/>
      <c r="B27" s="1675"/>
      <c r="C27" s="1675"/>
      <c r="D27" s="1676"/>
      <c r="E27" s="1677"/>
      <c r="F27" s="1677"/>
      <c r="G27" s="1681"/>
      <c r="H27" s="1687"/>
      <c r="I27" s="1681"/>
      <c r="J27" s="1661"/>
      <c r="K27" s="233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5.75" hidden="1">
      <c r="A28" s="1018"/>
      <c r="B28" s="1675"/>
      <c r="C28" s="1675"/>
      <c r="D28" s="1689"/>
      <c r="E28" s="1677"/>
      <c r="F28" s="1685"/>
      <c r="G28" s="1078"/>
      <c r="H28" s="1690"/>
      <c r="I28" s="1691"/>
      <c r="J28" s="1690"/>
      <c r="K28" s="233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5.75" hidden="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5.75" hidden="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5.75" hidden="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5.75" hidden="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idden="1">
      <c r="A33" s="1018"/>
      <c r="B33" s="903"/>
      <c r="C33" s="903"/>
      <c r="D33" s="903"/>
      <c r="E33" s="1079"/>
      <c r="F33" s="1661"/>
      <c r="G33" s="1078"/>
      <c r="H33" s="1079"/>
      <c r="I33" s="1078"/>
      <c r="J33" s="1079"/>
      <c r="K33" s="1078"/>
      <c r="L33" s="1079"/>
      <c r="M33" s="1078"/>
      <c r="N33" s="1663"/>
      <c r="O33" s="2237"/>
      <c r="P33" s="1079"/>
      <c r="Q33" s="2186"/>
      <c r="R33" s="2187"/>
      <c r="S33" s="233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5.75" hidden="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idden="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5.75" hidden="1">
      <c r="A36" s="1018"/>
      <c r="B36" s="1675"/>
      <c r="C36" s="1675"/>
      <c r="D36" s="1689"/>
      <c r="E36" s="1677"/>
      <c r="F36" s="1685"/>
      <c r="G36" s="1078"/>
      <c r="H36" s="1697"/>
      <c r="I36" s="1673"/>
      <c r="J36" s="1685"/>
      <c r="K36" s="1673"/>
      <c r="L36" s="1697"/>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5.75" hidden="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5.75" hidden="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idden="1">
      <c r="A39" s="1018"/>
      <c r="B39" s="903"/>
      <c r="C39" s="903"/>
      <c r="D39" s="903"/>
      <c r="E39" s="1079"/>
      <c r="F39" s="1079"/>
      <c r="G39" s="2330"/>
      <c r="H39" s="1079"/>
      <c r="I39" s="1705"/>
      <c r="J39" s="1079"/>
      <c r="K39" s="1704"/>
      <c r="L39" s="1079"/>
      <c r="M39" s="1025"/>
      <c r="N39" s="1663"/>
      <c r="O39" s="2240"/>
      <c r="P39" s="1079"/>
      <c r="Q39" s="2330"/>
      <c r="R39" s="2187"/>
      <c r="S39" s="233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5.75" hidden="1">
      <c r="A40" s="1018"/>
      <c r="B40" s="1700"/>
      <c r="C40" s="1700"/>
      <c r="D40" s="1665"/>
      <c r="E40" s="1697"/>
      <c r="F40" s="1697"/>
      <c r="G40" s="2330"/>
      <c r="H40" s="1703"/>
      <c r="I40" s="2330"/>
      <c r="J40" s="1079"/>
      <c r="K40" s="1704"/>
      <c r="L40" s="1703"/>
      <c r="M40" s="1025"/>
      <c r="N40" s="1663"/>
      <c r="O40" s="2240"/>
      <c r="P40" s="1079"/>
      <c r="Q40" s="233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idden="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5.75" hidden="1">
      <c r="A42" s="1706"/>
      <c r="B42" s="986"/>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330"/>
      <c r="AA51" s="2330"/>
      <c r="AB51" s="233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330"/>
      <c r="AA52" s="2330"/>
      <c r="AB52" s="233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332"/>
      <c r="I54" s="1142"/>
      <c r="J54" s="2332"/>
      <c r="K54" s="1143"/>
      <c r="L54" s="2332"/>
      <c r="M54" s="1142"/>
      <c r="N54" s="2332"/>
      <c r="O54" s="1142"/>
      <c r="P54" s="2332"/>
      <c r="Q54" s="1142"/>
      <c r="R54" s="2332"/>
      <c r="S54" s="1142"/>
      <c r="T54" s="2332"/>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330"/>
      <c r="AA62" s="2330"/>
      <c r="AB62" s="233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330"/>
      <c r="AC63" s="2"/>
      <c r="AD63" s="2"/>
      <c r="AE63" s="2"/>
      <c r="AF63" s="3230"/>
      <c r="AG63" s="3230"/>
      <c r="AH63" s="3230"/>
      <c r="AI63" s="2333"/>
      <c r="AJ63" s="3230"/>
      <c r="AK63" s="3230"/>
      <c r="AL63" s="3230"/>
      <c r="AM63" s="2333"/>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f>
        <v>0</v>
      </c>
      <c r="H64" s="2476">
        <f>IF($L$2="Original",'Fund Rec'!H59,IF($L$2="BR1",'Fund Rec'!H60,IF($L$2="BR2",'Fund Rec'!H67,IF($L$2="BR3",'Fund Rec'!H68))))-SUM('Fund Rec'!H71)</f>
        <v>0</v>
      </c>
      <c r="I64" s="2477">
        <f>IF($L$2="Original",'Fund Rec'!I59,IF($L$2="BR1",'Fund Rec'!I60,IF($L$2="BR2",'Fund Rec'!I67,IF($L$2="BR3",'Fund Rec'!I68))))-SUM('Fund Rec'!I71)</f>
        <v>1</v>
      </c>
      <c r="J64" s="2476">
        <f>IF($L$2="Original",'Fund Rec'!J59,IF($L$2="BR1",'Fund Rec'!J60,IF($L$2="BR2",'Fund Rec'!J67,IF($L$2="BR3",'Fund Rec'!J68))))-SUM('Fund Rec'!J71)</f>
        <v>0</v>
      </c>
      <c r="K64" s="2475">
        <f>IF($L$2="Original",'Fund Rec'!K59,IF($L$2="BR1",'Fund Rec'!K60,IF($L$2="BR2",'Fund Rec'!K67,IF($L$2="BR3",'Fund Rec'!K68))))-SUM('Fund Rec'!K71)</f>
        <v>1</v>
      </c>
      <c r="L64" s="2478">
        <f>IF($L$2="Original",'Fund Rec'!L59,IF($L$2="BR1",'Fund Rec'!L60,IF($L$2="BR2",'Fund Rec'!L67,IF($L$2="BR3",'Fund Rec'!L68))))-SUM('Fund Rec'!L71)</f>
        <v>0</v>
      </c>
      <c r="M64" s="2475">
        <f>IF($L$2="Original",'Fund Rec'!M59,IF($L$2="BR1",'Fund Rec'!M60,IF($L$2="BR2",'Fund Rec'!M67,IF($L$2="BR3",'Fund Rec'!M68))))-SUM('Fund Rec'!M71)</f>
        <v>0</v>
      </c>
      <c r="N64" s="2652">
        <f>IF($L$2="Original",'Fund Rec'!N59,IF($L$2="BR1",'Fund Rec'!N60,IF($L$2="BR2",'Fund Rec'!N67,IF($L$2="BR3",'Fund Rec'!N68))))-SUM('Fund Rec'!N71)</f>
        <v>0</v>
      </c>
      <c r="O64" s="2651" t="str">
        <f>IF(P64="","",IF('BR3'!$L$20="ACTIVE",'Fund Rec'!O68-'Fund Rec'!O71,IF('BR2'!$L$20="ACTIVE",'Fund Rec'!O64-'Fund Rec'!O71,IF('BR1'!$L$20="ACTIVE",'Fund Rec'!O60-'Fund Rec'!O71,'Fund Rec'!O59-'Fund Rec'!O71))))</f>
        <v/>
      </c>
      <c r="P64" s="1776">
        <f>IF('BR3'!$L$20="ACTIVE",'Fund Rec'!P68-'Fund Rec'!P71,IF('BR2'!$L$20="ACTIVE",'Fund Rec'!P64-'Fund Rec'!P71,IF('BR1'!$L$20="ACTIVE",'Fund Rec'!P60-'Fund Rec'!P71,'Fund Rec'!P59-'Fund Rec'!P71)))</f>
        <v>0</v>
      </c>
      <c r="Q64" s="1775" t="str">
        <f>IF(R64="","",IF('BR3'!$L$20="ACTIVE",'Fund Rec'!Q68-'Fund Rec'!Q71,IF('BR2'!$L$20="ACTIVE",'Fund Rec'!Q64-'Fund Rec'!Q71,IF('BR1'!$L$20="ACTIVE",'Fund Rec'!Q60-'Fund Rec'!Q71,'Fund Rec'!Q59-'Fund Rec'!Q71))))</f>
        <v/>
      </c>
      <c r="R64" s="1776">
        <f>IF('BR3'!$L$20="ACTIVE",'Fund Rec'!R68-'Fund Rec'!R71,IF('BR2'!$L$20="ACTIVE",'Fund Rec'!R64-'Fund Rec'!R71,IF('BR1'!$L$20="ACTIVE",'Fund Rec'!R60-'Fund Rec'!R71,'Fund Rec'!R59-'Fund Rec'!R71)))</f>
        <v>0</v>
      </c>
      <c r="S64" s="1775" t="str">
        <f>IF(T64="","",IF('BR3'!$L$20="ACTIVE",'Fund Rec'!S68-'Fund Rec'!S71,IF('BR2'!$L$20="ACTIVE",'Fund Rec'!S64-'Fund Rec'!S71,IF('BR1'!$L$20="ACTIVE",'Fund Rec'!S60-'Fund Rec'!S71,'Fund Rec'!S59-'Fund Rec'!S71))))</f>
        <v/>
      </c>
      <c r="T64" s="2217">
        <f>IF('BR3'!$L$20="ACTIVE",'Fund Rec'!T68-'Fund Rec'!T71,IF('BR2'!$L$20="ACTIVE",'Fund Rec'!T64-'Fund Rec'!T71,IF('BR1'!$L$20="ACTIVE",'Fund Rec'!T60-'Fund Rec'!T71,'Fund Rec'!T59-'Fund Rec'!T71)))</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33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33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IF(AND(G68*F68&lt;0.0001,G68*F68&gt;0),"",G68*F68)</f>
        <v>0</v>
      </c>
      <c r="I68" s="1817"/>
      <c r="J68" s="1818">
        <f>I68*F68</f>
        <v>0</v>
      </c>
      <c r="K68" s="1819"/>
      <c r="M68" s="2090" t="str">
        <f>IF('ORIGINAL BUDGET'!$F$25=0,"",IF($F68&gt;0,($M$2)-(O68+Q68+S68),""))</f>
        <v/>
      </c>
      <c r="N68" s="1820">
        <f>M68*F68</f>
        <v>0</v>
      </c>
      <c r="O68" s="1821"/>
      <c r="P68" s="1822"/>
      <c r="Q68" s="1823"/>
      <c r="R68" s="1824">
        <f t="shared" ref="R68:R86" si="2">Q68*F68</f>
        <v>0</v>
      </c>
      <c r="S68" s="1825"/>
      <c r="T68" s="2220">
        <f t="shared" ref="T68:T86" si="3">S68*F68</f>
        <v>0</v>
      </c>
      <c r="U68" s="2884"/>
      <c r="V68" s="2869"/>
      <c r="W68" s="1811"/>
      <c r="X68" s="1812"/>
      <c r="Y68" s="762"/>
      <c r="Z68" s="1813"/>
      <c r="AA68" s="535"/>
      <c r="AB68" s="233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IF(AND(G69*F69&lt;0.0001,G69*F69&gt;0),"",G69*F69)</f>
        <v>0</v>
      </c>
      <c r="I69" s="1828"/>
      <c r="J69" s="1829">
        <f>ROUND(I69*F69,2)</f>
        <v>0</v>
      </c>
      <c r="K69" s="1819"/>
      <c r="L69" s="1278">
        <f>ROUND(K69*F69,2)</f>
        <v>0</v>
      </c>
      <c r="M69" s="2090" t="str">
        <f>IF('ORIGINAL BUDGET'!$F$25=0,"",IF($F69&gt;0,($M$2)-(O69+Q69+S69),""))</f>
        <v/>
      </c>
      <c r="N69" s="1820">
        <f t="shared" ref="N69:N85" si="5">M69*F69</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6">IF(AND(F70&lt;&gt;0, 1-I70-K70-Q70-S70-M70-O70),1-I70-K70-Q70-S70-M70-O70,"")</f>
        <v/>
      </c>
      <c r="H70" s="1250">
        <f t="shared" si="1"/>
        <v>0</v>
      </c>
      <c r="I70" s="1817"/>
      <c r="J70" s="1818">
        <f>I70*F70</f>
        <v>0</v>
      </c>
      <c r="K70" s="1819"/>
      <c r="L70" s="1246">
        <f>K70*F70</f>
        <v>0</v>
      </c>
      <c r="M70" s="2090" t="str">
        <f>IF('ORIGINAL BUDGET'!$F$25=0,"",IF($F70&gt;0,($M$2)-(O70+Q70+S70),""))</f>
        <v/>
      </c>
      <c r="N70" s="1820">
        <f t="shared" si="5"/>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33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6"/>
        <v/>
      </c>
      <c r="H71" s="1250">
        <f t="shared" si="1"/>
        <v>0</v>
      </c>
      <c r="I71" s="1831"/>
      <c r="J71" s="1818">
        <f>I71*F71</f>
        <v>0</v>
      </c>
      <c r="K71" s="1819"/>
      <c r="L71" s="1246">
        <f>K71*F71</f>
        <v>0</v>
      </c>
      <c r="M71" s="2090" t="str">
        <f>IF('ORIGINAL BUDGET'!$F$25=0,"",IF($F71&gt;0,($M$2)-(O71+Q71+S71),""))</f>
        <v/>
      </c>
      <c r="N71" s="1820">
        <f t="shared" si="5"/>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33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6"/>
        <v/>
      </c>
      <c r="H72" s="1250">
        <f t="shared" si="1"/>
        <v>0</v>
      </c>
      <c r="I72" s="1834"/>
      <c r="J72" s="1257">
        <f>I72*F72</f>
        <v>0</v>
      </c>
      <c r="K72" s="1819"/>
      <c r="L72" s="1246">
        <f>K72*F72</f>
        <v>0</v>
      </c>
      <c r="M72" s="2090" t="str">
        <f>IF('ORIGINAL BUDGET'!$F$25=0,"",IF($F72&gt;0,($M$2)-(O72+Q72+S72),""))</f>
        <v/>
      </c>
      <c r="N72" s="1820">
        <f t="shared" si="5"/>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33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6"/>
        <v/>
      </c>
      <c r="H73" s="1250">
        <f t="shared" si="1"/>
        <v>0</v>
      </c>
      <c r="I73" s="1817"/>
      <c r="J73" s="1257">
        <f t="shared" ref="J73:J86" si="7">I73*F73</f>
        <v>0</v>
      </c>
      <c r="K73" s="1819"/>
      <c r="L73" s="1246">
        <f t="shared" ref="L73:L86" si="8">K73*F73</f>
        <v>0</v>
      </c>
      <c r="M73" s="2090" t="str">
        <f>IF('ORIGINAL BUDGET'!$F$25=0,"",IF($F73&gt;0,($M$2)-(O73+Q73+S73),""))</f>
        <v/>
      </c>
      <c r="N73" s="1820">
        <f t="shared" si="5"/>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33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6"/>
        <v/>
      </c>
      <c r="H74" s="1250">
        <f t="shared" si="1"/>
        <v>0</v>
      </c>
      <c r="I74" s="1817"/>
      <c r="J74" s="1257">
        <f t="shared" si="7"/>
        <v>0</v>
      </c>
      <c r="K74" s="1819"/>
      <c r="L74" s="1246">
        <f t="shared" si="8"/>
        <v>0</v>
      </c>
      <c r="M74" s="2090" t="str">
        <f>IF('ORIGINAL BUDGET'!$F$25=0,"",IF($F74&gt;0,($M$2)-(O74+Q74+S74),""))</f>
        <v/>
      </c>
      <c r="N74" s="1820">
        <f t="shared" si="5"/>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33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6"/>
        <v/>
      </c>
      <c r="H75" s="1250">
        <f t="shared" si="1"/>
        <v>0</v>
      </c>
      <c r="I75" s="1817"/>
      <c r="J75" s="1257">
        <f t="shared" si="7"/>
        <v>0</v>
      </c>
      <c r="K75" s="1819"/>
      <c r="L75" s="1246">
        <f t="shared" si="8"/>
        <v>0</v>
      </c>
      <c r="M75" s="2090" t="str">
        <f>IF('ORIGINAL BUDGET'!$F$25=0,"",IF($F75&gt;0,($M$2)-(O75+Q75+S75),""))</f>
        <v/>
      </c>
      <c r="N75" s="1820">
        <f t="shared" si="5"/>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33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6"/>
        <v/>
      </c>
      <c r="H76" s="1250">
        <f t="shared" si="1"/>
        <v>0</v>
      </c>
      <c r="I76" s="1817"/>
      <c r="J76" s="1257">
        <f t="shared" si="7"/>
        <v>0</v>
      </c>
      <c r="K76" s="1819"/>
      <c r="L76" s="1246">
        <f t="shared" si="8"/>
        <v>0</v>
      </c>
      <c r="M76" s="2090" t="str">
        <f>IF('ORIGINAL BUDGET'!$F$25=0,"",IF($F76&gt;0,($M$2)-(O76+Q76+S76),""))</f>
        <v/>
      </c>
      <c r="N76" s="1820">
        <f t="shared" si="5"/>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33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6"/>
        <v/>
      </c>
      <c r="H77" s="1250">
        <f t="shared" si="1"/>
        <v>0</v>
      </c>
      <c r="I77" s="1817"/>
      <c r="J77" s="1257">
        <f t="shared" si="7"/>
        <v>0</v>
      </c>
      <c r="K77" s="1819"/>
      <c r="L77" s="1246">
        <f t="shared" si="8"/>
        <v>0</v>
      </c>
      <c r="M77" s="2090" t="str">
        <f>IF('ORIGINAL BUDGET'!$F$25=0,"",IF($F77&gt;0,($M$2)-(O77+Q77+S77),""))</f>
        <v/>
      </c>
      <c r="N77" s="1820">
        <f t="shared" si="5"/>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33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6"/>
        <v/>
      </c>
      <c r="H78" s="1250">
        <f t="shared" si="1"/>
        <v>0</v>
      </c>
      <c r="I78" s="1817"/>
      <c r="J78" s="1257">
        <f t="shared" si="7"/>
        <v>0</v>
      </c>
      <c r="K78" s="1819"/>
      <c r="L78" s="1246">
        <f t="shared" si="8"/>
        <v>0</v>
      </c>
      <c r="M78" s="2090" t="str">
        <f>IF('ORIGINAL BUDGET'!$F$25=0,"",IF($F78&gt;0,($M$2)-(O78+Q78+S78),""))</f>
        <v/>
      </c>
      <c r="N78" s="1820">
        <f t="shared" si="5"/>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33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6"/>
        <v/>
      </c>
      <c r="H79" s="1250">
        <f t="shared" si="1"/>
        <v>0</v>
      </c>
      <c r="I79" s="1817"/>
      <c r="J79" s="1257">
        <f t="shared" si="7"/>
        <v>0</v>
      </c>
      <c r="K79" s="1819"/>
      <c r="L79" s="1246">
        <f t="shared" si="8"/>
        <v>0</v>
      </c>
      <c r="M79" s="2090" t="str">
        <f>IF('ORIGINAL BUDGET'!$F$25=0,"",IF($F79&gt;0,($M$2)-(O79+Q79+S79),""))</f>
        <v/>
      </c>
      <c r="N79" s="1820">
        <f t="shared" si="5"/>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33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6"/>
        <v/>
      </c>
      <c r="H80" s="1250">
        <f t="shared" si="1"/>
        <v>0</v>
      </c>
      <c r="I80" s="1817"/>
      <c r="J80" s="1257">
        <f t="shared" si="7"/>
        <v>0</v>
      </c>
      <c r="K80" s="1819"/>
      <c r="L80" s="1246">
        <f t="shared" si="8"/>
        <v>0</v>
      </c>
      <c r="M80" s="2090" t="str">
        <f>IF('ORIGINAL BUDGET'!$F$25=0,"",IF($F80&gt;0,($M$2)-(O80+Q80+S80),""))</f>
        <v/>
      </c>
      <c r="N80" s="1820">
        <f t="shared" si="5"/>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33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6"/>
        <v/>
      </c>
      <c r="H81" s="1250">
        <f t="shared" si="1"/>
        <v>0</v>
      </c>
      <c r="I81" s="1817"/>
      <c r="J81" s="1257">
        <f t="shared" si="7"/>
        <v>0</v>
      </c>
      <c r="K81" s="1819"/>
      <c r="L81" s="1246">
        <f t="shared" si="8"/>
        <v>0</v>
      </c>
      <c r="M81" s="2090" t="str">
        <f>IF('ORIGINAL BUDGET'!$F$25=0,"",IF($F81&gt;0,($M$2)-(O81+Q81+S81),""))</f>
        <v/>
      </c>
      <c r="N81" s="1820">
        <f t="shared" si="5"/>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33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6"/>
        <v/>
      </c>
      <c r="H82" s="1250">
        <f t="shared" si="1"/>
        <v>0</v>
      </c>
      <c r="I82" s="1817"/>
      <c r="J82" s="1257">
        <f t="shared" si="7"/>
        <v>0</v>
      </c>
      <c r="K82" s="1819"/>
      <c r="L82" s="1246">
        <f t="shared" si="8"/>
        <v>0</v>
      </c>
      <c r="M82" s="2090" t="str">
        <f>IF('ORIGINAL BUDGET'!$F$25=0,"",IF($F82&gt;0,($M$2)-(O82+Q82+S82),""))</f>
        <v/>
      </c>
      <c r="N82" s="1820">
        <f t="shared" si="5"/>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33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6"/>
        <v/>
      </c>
      <c r="H83" s="1250">
        <f t="shared" si="1"/>
        <v>0</v>
      </c>
      <c r="I83" s="1817"/>
      <c r="J83" s="1257">
        <f t="shared" si="7"/>
        <v>0</v>
      </c>
      <c r="K83" s="1819"/>
      <c r="L83" s="1246">
        <f t="shared" si="8"/>
        <v>0</v>
      </c>
      <c r="M83" s="2090" t="str">
        <f>IF('ORIGINAL BUDGET'!$F$25=0,"",IF($F83&gt;0,($M$2)-(O83+Q83+S83),""))</f>
        <v/>
      </c>
      <c r="N83" s="1820">
        <f t="shared" si="5"/>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330"/>
      <c r="AC83" s="2"/>
      <c r="AD83" s="2"/>
      <c r="AE83" s="1509"/>
      <c r="AF83" s="1509"/>
      <c r="AG83" s="1509"/>
      <c r="AH83" s="1509"/>
      <c r="AI83" s="1509"/>
      <c r="AJ83" s="1509"/>
      <c r="AK83" s="1509"/>
      <c r="AL83" s="775"/>
      <c r="AM83" s="775"/>
      <c r="AN83" s="2"/>
      <c r="AO83" s="2"/>
      <c r="AP83" s="2"/>
      <c r="AQ83" s="2"/>
      <c r="AR83" s="2"/>
      <c r="AS83" s="2"/>
      <c r="AT83" s="799"/>
      <c r="AU83" s="2331"/>
      <c r="AV83" s="2331"/>
      <c r="AW83" s="2331"/>
      <c r="AX83" s="2331"/>
      <c r="AY83" s="2331"/>
      <c r="AZ83" s="2331"/>
      <c r="BA83" s="1350"/>
      <c r="BB83" s="1350"/>
      <c r="BC83" s="1271"/>
      <c r="BD83" s="1350"/>
      <c r="BE83" s="1350"/>
      <c r="BF83" s="2331"/>
      <c r="BG83" s="2331"/>
      <c r="BH83" s="2331"/>
      <c r="BI83" s="2331"/>
      <c r="BJ83" s="1563"/>
      <c r="BK83" s="233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6"/>
        <v/>
      </c>
      <c r="H84" s="1250">
        <f t="shared" si="1"/>
        <v>0</v>
      </c>
      <c r="I84" s="1817"/>
      <c r="J84" s="1257">
        <f t="shared" si="7"/>
        <v>0</v>
      </c>
      <c r="K84" s="1819"/>
      <c r="L84" s="1246">
        <f t="shared" si="8"/>
        <v>0</v>
      </c>
      <c r="M84" s="2090" t="str">
        <f>IF('ORIGINAL BUDGET'!$F$25=0,"",IF($F84&gt;0,($M$2)-(O84+Q84+S84),""))</f>
        <v/>
      </c>
      <c r="N84" s="1820">
        <f t="shared" si="5"/>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330"/>
      <c r="AC84" s="2"/>
      <c r="AD84" s="2"/>
      <c r="AE84" s="1509"/>
      <c r="AF84" s="1509"/>
      <c r="AG84" s="1509"/>
      <c r="AH84" s="1509"/>
      <c r="AI84" s="1509"/>
      <c r="AJ84" s="1509"/>
      <c r="AK84" s="1509"/>
      <c r="AL84" s="775"/>
      <c r="AM84" s="775"/>
      <c r="AN84" s="2"/>
      <c r="AO84" s="2"/>
      <c r="AP84" s="2"/>
      <c r="AQ84" s="2"/>
      <c r="AR84" s="2"/>
      <c r="AS84" s="2"/>
      <c r="AT84" s="799"/>
      <c r="AU84" s="2331"/>
      <c r="AV84" s="2331"/>
      <c r="AW84" s="2331"/>
      <c r="AX84" s="2331"/>
      <c r="AY84" s="2331"/>
      <c r="AZ84" s="2331"/>
      <c r="BA84" s="1350"/>
      <c r="BB84" s="1350"/>
      <c r="BC84" s="1271"/>
      <c r="BD84" s="1350"/>
      <c r="BE84" s="1350"/>
      <c r="BF84" s="2331"/>
      <c r="BG84" s="2331"/>
      <c r="BH84" s="2331"/>
      <c r="BI84" s="2331"/>
      <c r="BJ84" s="1563"/>
      <c r="BK84" s="233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6"/>
        <v/>
      </c>
      <c r="H85" s="1250">
        <f t="shared" si="1"/>
        <v>0</v>
      </c>
      <c r="I85" s="1817"/>
      <c r="J85" s="1257">
        <f t="shared" si="7"/>
        <v>0</v>
      </c>
      <c r="K85" s="1819"/>
      <c r="L85" s="1246">
        <f t="shared" si="8"/>
        <v>0</v>
      </c>
      <c r="M85" s="2090" t="str">
        <f>IF('ORIGINAL BUDGET'!$F$25=0,"",IF($F85&gt;0,($M$2)-(O85+Q85+S85),""))</f>
        <v/>
      </c>
      <c r="N85" s="1820">
        <f t="shared" si="5"/>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330"/>
      <c r="AC85" s="2"/>
      <c r="AD85" s="2"/>
      <c r="AE85" s="1509"/>
      <c r="AF85" s="1509"/>
      <c r="AG85" s="1509"/>
      <c r="AH85" s="1509"/>
      <c r="AI85" s="1509"/>
      <c r="AJ85" s="1509"/>
      <c r="AK85" s="1509"/>
      <c r="AL85" s="775"/>
      <c r="AM85" s="775"/>
      <c r="AN85" s="2"/>
      <c r="AO85" s="2"/>
      <c r="AP85" s="2"/>
      <c r="AQ85" s="2"/>
      <c r="AR85" s="2"/>
      <c r="AS85" s="2"/>
      <c r="AT85" s="799"/>
      <c r="AU85" s="2331"/>
      <c r="AV85" s="2331"/>
      <c r="AW85" s="2331"/>
      <c r="AX85" s="2331"/>
      <c r="AY85" s="2331"/>
      <c r="AZ85" s="2331"/>
      <c r="BA85" s="1350"/>
      <c r="BB85" s="1350"/>
      <c r="BC85" s="1271"/>
      <c r="BD85" s="1350"/>
      <c r="BE85" s="1350"/>
      <c r="BF85" s="2331"/>
      <c r="BG85" s="2331"/>
      <c r="BH85" s="2331"/>
      <c r="BI85" s="2331"/>
      <c r="BJ85" s="1563"/>
      <c r="BK85" s="233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6"/>
        <v/>
      </c>
      <c r="H86" s="1841">
        <f t="shared" si="1"/>
        <v>0</v>
      </c>
      <c r="I86" s="1842"/>
      <c r="J86" s="1843">
        <f t="shared" si="7"/>
        <v>0</v>
      </c>
      <c r="K86" s="1844"/>
      <c r="L86" s="1845">
        <f t="shared" si="8"/>
        <v>0</v>
      </c>
      <c r="M86" s="2090" t="str">
        <f>IF('ORIGINAL BUDGET'!$F$25=0,"",IF($F86&gt;0,($M$2)-(O86+Q86+S86),""))</f>
        <v/>
      </c>
      <c r="N86" s="1846">
        <f t="shared" ref="N86" si="10">M86*F86</f>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330"/>
      <c r="AC86" s="2"/>
      <c r="AD86" s="2"/>
      <c r="AE86" s="1509"/>
      <c r="AF86" s="1509"/>
      <c r="AG86" s="1509"/>
      <c r="AH86" s="1509"/>
      <c r="AI86" s="1509"/>
      <c r="AJ86" s="1509"/>
      <c r="AK86" s="1509"/>
      <c r="AL86" s="775"/>
      <c r="AM86" s="775"/>
      <c r="AN86" s="2"/>
      <c r="AO86" s="2"/>
      <c r="AP86" s="2"/>
      <c r="AQ86" s="2"/>
      <c r="AR86" s="2"/>
      <c r="AS86" s="2"/>
      <c r="AT86" s="799"/>
      <c r="AU86" s="2331"/>
      <c r="AV86" s="2331"/>
      <c r="AW86" s="2331"/>
      <c r="AX86" s="2331"/>
      <c r="AY86" s="2331"/>
      <c r="AZ86" s="2331"/>
      <c r="BA86" s="1350"/>
      <c r="BB86" s="1350"/>
      <c r="BC86" s="1271"/>
      <c r="BD86" s="1350"/>
      <c r="BE86" s="1350"/>
      <c r="BF86" s="2331"/>
      <c r="BG86" s="2331"/>
      <c r="BH86" s="2331"/>
      <c r="BI86" s="2331"/>
      <c r="BJ86" s="1563"/>
      <c r="BK86" s="233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33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337"/>
      <c r="V88" s="233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f>
        <v>0</v>
      </c>
      <c r="H89" s="1771">
        <f>IF($L$2="Original",'Fund Rec'!H88,IF($L$2="BR1",'Fund Rec'!H89,IF($L$2="BR2",'Fund Rec'!H96,IF($L$2="BR3",'Fund Rec'!H97))))-SUM('Fund Rec'!H100)</f>
        <v>0</v>
      </c>
      <c r="I89" s="1771">
        <f>IF($L$2="Original",'Fund Rec'!I88,IF($L$2="BR1",'Fund Rec'!I89,IF($L$2="BR2",'Fund Rec'!I96,IF($L$2="BR3",'Fund Rec'!I97))))-SUM('Fund Rec'!I100)</f>
        <v>1</v>
      </c>
      <c r="J89" s="1771">
        <f>IF($L$2="Original",'Fund Rec'!J88,IF($L$2="BR1",'Fund Rec'!J89,IF($L$2="BR2",'Fund Rec'!J96,IF($L$2="BR3",'Fund Rec'!J97))))-SUM('Fund Rec'!J100)</f>
        <v>0</v>
      </c>
      <c r="K89" s="1771">
        <f>IF($L$2="Original",'Fund Rec'!K88,IF($L$2="BR1",'Fund Rec'!K89,IF($L$2="BR2",'Fund Rec'!K96,IF($L$2="BR3",'Fund Rec'!K97))))-SUM('Fund Rec'!K100)</f>
        <v>1</v>
      </c>
      <c r="L89" s="1771">
        <f>IF($L$2="Original",'Fund Rec'!L88,IF($L$2="BR1",'Fund Rec'!L89,IF($L$2="BR2",'Fund Rec'!L96,IF($L$2="BR3",'Fund Rec'!L97))))-SUM('Fund Rec'!L100)</f>
        <v>0</v>
      </c>
      <c r="M89" s="1771">
        <f>IF($L$2="Original",'Fund Rec'!M88,IF($L$2="BR1",'Fund Rec'!M89,IF($L$2="BR2",'Fund Rec'!M96,IF($L$2="BR3",'Fund Rec'!M97))))-SUM('Fund Rec'!M100)</f>
        <v>0</v>
      </c>
      <c r="N89" s="1771">
        <f>IF($L$2="Original",'Fund Rec'!N88,IF($L$2="BR1",'Fund Rec'!N89,IF($L$2="BR2",'Fund Rec'!N96,IF($L$2="BR3",'Fund Rec'!N97))))-SUM('Fund Rec'!N100)</f>
        <v>0</v>
      </c>
      <c r="O89" s="1855" t="str">
        <f>IF(P89="","",IF('BR3'!$L$20="ACTIVE",'Fund Rec'!O97-'Fund Rec'!O100,IF('BR2'!$L$20="ACTIVE",'Fund Rec'!O93-'Fund Rec'!O100,IF('BR1'!$L$20="ACTIVE",'Fund Rec'!O89-'Fund Rec'!O100,'Fund Rec'!O88-'Fund Rec'!O100))))</f>
        <v/>
      </c>
      <c r="P89" s="1856">
        <f>IF('BR3'!$L$20="ACTIVE",'Fund Rec'!P97-'Fund Rec'!P100,IF('BR2'!$L$20="ACTIVE",'Fund Rec'!P93-'Fund Rec'!P100,IF('BR1'!$L$20="ACTIVE",'Fund Rec'!P89-'Fund Rec'!P100,'Fund Rec'!P88-'Fund Rec'!P100)))</f>
        <v>0</v>
      </c>
      <c r="Q89" s="1855" t="str">
        <f>IF(R89="","",IF('BR3'!$L$20="ACTIVE",'Fund Rec'!Q97-'Fund Rec'!Q100,IF('BR2'!$L$20="ACTIVE",'Fund Rec'!Q93-'Fund Rec'!Q100,IF('BR1'!$L$20="ACTIVE",'Fund Rec'!Q92-'Fund Rec'!Q100,'Fund Rec'!Q88-'Fund Rec'!Q100))))</f>
        <v/>
      </c>
      <c r="R89" s="1856">
        <f>IF('BR3'!$L$20="ACTIVE",'Fund Rec'!R97-'Fund Rec'!R100,IF('BR2'!$L$20="ACTIVE",'Fund Rec'!R93-'Fund Rec'!R100,IF('BR1'!$L$20="ACTIVE",'Fund Rec'!R89-'Fund Rec'!R100,'Fund Rec'!R88-'Fund Rec'!R100)))</f>
        <v>0</v>
      </c>
      <c r="S89" s="1855" t="str">
        <f>IF(T89="","",IF('BR3'!$L$20="ACTIVE",'Fund Rec'!S97-'Fund Rec'!S100,IF('BR2'!$L$20="ACTIVE",'Fund Rec'!S93-'Fund Rec'!S100,IF('BR1'!$L$20="ACTIVE",'Fund Rec'!S89-'Fund Rec'!S100,'Fund Rec'!S88-'Fund Rec'!S100))))</f>
        <v/>
      </c>
      <c r="T89" s="2222">
        <f>IF('BR3'!$L$20="ACTIVE",'Fund Rec'!T97-'Fund Rec'!T100,IF('BR2'!$L$20="ACTIVE",'Fund Rec'!T93-'Fund Rec'!T100,IF('BR1'!$L$20="ACTIVE",'Fund Rec'!T89-'Fund Rec'!T100,'Fund Rec'!T88-'Fund Rec'!T100)))</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ROUND((SUM(J93:J101)),2)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330"/>
      <c r="AB91" s="799"/>
      <c r="AC91" s="2"/>
      <c r="AD91" s="775"/>
      <c r="AE91" s="775"/>
      <c r="AF91" s="3235"/>
      <c r="AG91" s="3235"/>
      <c r="AH91" s="3235"/>
      <c r="AI91" s="2335"/>
      <c r="AJ91" s="3235"/>
      <c r="AK91" s="3235"/>
      <c r="AL91" s="3235"/>
      <c r="AM91" s="2335"/>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337"/>
      <c r="V92" s="2338"/>
      <c r="W92" s="1811"/>
      <c r="X92" s="97"/>
      <c r="Y92" s="945"/>
      <c r="Z92" s="840"/>
      <c r="AA92" s="233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1">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325"/>
      <c r="V93" s="2326"/>
      <c r="W93" s="1835"/>
      <c r="X93" s="1886"/>
      <c r="Y93" s="945"/>
      <c r="Z93" s="840"/>
      <c r="AA93" s="233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2">IF(AND(F94&lt;&gt;0, 1-I94-K94-Q94-S94-M94-O94),1-I94-K94-Q94-S94-M94-O94,"")</f>
        <v/>
      </c>
      <c r="H94" s="1272">
        <f t="shared" si="11"/>
        <v>0</v>
      </c>
      <c r="I94" s="1887"/>
      <c r="J94" s="1313">
        <f t="shared" ref="J94:J114" si="13">I94*F94</f>
        <v>0</v>
      </c>
      <c r="K94" s="1878"/>
      <c r="L94" s="1307">
        <f t="shared" ref="L94:L114" si="14">K94*F94</f>
        <v>0</v>
      </c>
      <c r="M94" s="1879" t="str">
        <f>IF('ORIGINAL BUDGET'!$F$25=0,"",IF($F94&gt;0,($M$2)-(O94+Q94+S94),""))</f>
        <v/>
      </c>
      <c r="N94" s="1888">
        <f t="shared" ref="N94:N114" si="15">M94*F94</f>
        <v>0</v>
      </c>
      <c r="O94" s="1881"/>
      <c r="P94" s="1882">
        <f t="shared" ref="P94:P114" si="16">O94*F94</f>
        <v>0</v>
      </c>
      <c r="Q94" s="1883"/>
      <c r="R94" s="1882">
        <f t="shared" ref="R94:R100" si="17">Q94*F94</f>
        <v>0</v>
      </c>
      <c r="S94" s="1885"/>
      <c r="T94" s="2225">
        <f t="shared" ref="T94:T100" si="18">S94*F94</f>
        <v>0</v>
      </c>
      <c r="U94" s="2325"/>
      <c r="V94" s="2326"/>
      <c r="W94" s="1835"/>
      <c r="X94" s="1886"/>
      <c r="Y94" s="945"/>
      <c r="Z94" s="840"/>
      <c r="AA94" s="233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2"/>
        <v/>
      </c>
      <c r="H95" s="1272">
        <f t="shared" si="11"/>
        <v>0</v>
      </c>
      <c r="I95" s="1887"/>
      <c r="J95" s="1313">
        <f t="shared" si="13"/>
        <v>0</v>
      </c>
      <c r="K95" s="1878"/>
      <c r="L95" s="1307">
        <f t="shared" si="14"/>
        <v>0</v>
      </c>
      <c r="M95" s="1879" t="str">
        <f>IF('ORIGINAL BUDGET'!$F$25=0,"",IF($F95&gt;0,($M$2)-(O95+Q95+S95),""))</f>
        <v/>
      </c>
      <c r="N95" s="1888">
        <f t="shared" si="15"/>
        <v>0</v>
      </c>
      <c r="O95" s="1881"/>
      <c r="P95" s="1882">
        <f t="shared" si="16"/>
        <v>0</v>
      </c>
      <c r="Q95" s="1883"/>
      <c r="R95" s="1882">
        <f t="shared" si="17"/>
        <v>0</v>
      </c>
      <c r="S95" s="1885"/>
      <c r="T95" s="2225">
        <f t="shared" si="18"/>
        <v>0</v>
      </c>
      <c r="U95" s="2325"/>
      <c r="V95" s="2326"/>
      <c r="W95" s="1835"/>
      <c r="X95" s="1886"/>
      <c r="Y95" s="945"/>
      <c r="Z95" s="840"/>
      <c r="AA95" s="233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2"/>
        <v/>
      </c>
      <c r="H96" s="1272">
        <f t="shared" si="11"/>
        <v>0</v>
      </c>
      <c r="I96" s="1887"/>
      <c r="J96" s="1313">
        <f t="shared" si="13"/>
        <v>0</v>
      </c>
      <c r="K96" s="1878"/>
      <c r="L96" s="1307">
        <f t="shared" si="14"/>
        <v>0</v>
      </c>
      <c r="M96" s="1879" t="str">
        <f>IF('ORIGINAL BUDGET'!$F$25=0,"",IF($F96&gt;0,($M$2)-(O96+Q96+S96),""))</f>
        <v/>
      </c>
      <c r="N96" s="1888">
        <f t="shared" si="15"/>
        <v>0</v>
      </c>
      <c r="O96" s="1881"/>
      <c r="P96" s="1882">
        <f t="shared" si="16"/>
        <v>0</v>
      </c>
      <c r="Q96" s="1883"/>
      <c r="R96" s="1882">
        <f t="shared" si="17"/>
        <v>0</v>
      </c>
      <c r="S96" s="1885"/>
      <c r="T96" s="2225">
        <f t="shared" si="18"/>
        <v>0</v>
      </c>
      <c r="U96" s="2325"/>
      <c r="V96" s="2326"/>
      <c r="W96" s="1835"/>
      <c r="X96" s="1886"/>
      <c r="Y96" s="945"/>
      <c r="Z96" s="840"/>
      <c r="AA96" s="233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2"/>
        <v/>
      </c>
      <c r="H97" s="1272">
        <f t="shared" si="11"/>
        <v>0</v>
      </c>
      <c r="I97" s="1887"/>
      <c r="J97" s="1313">
        <f t="shared" si="13"/>
        <v>0</v>
      </c>
      <c r="K97" s="1878"/>
      <c r="L97" s="1307">
        <f t="shared" si="14"/>
        <v>0</v>
      </c>
      <c r="M97" s="1879" t="str">
        <f>IF('ORIGINAL BUDGET'!$F$25=0,"",IF($F97&gt;0,($M$2)-(O97+Q97+S97),""))</f>
        <v/>
      </c>
      <c r="N97" s="1888">
        <f t="shared" si="15"/>
        <v>0</v>
      </c>
      <c r="O97" s="1889"/>
      <c r="P97" s="1882">
        <f t="shared" si="16"/>
        <v>0</v>
      </c>
      <c r="Q97" s="1883"/>
      <c r="R97" s="1882">
        <f t="shared" si="17"/>
        <v>0</v>
      </c>
      <c r="S97" s="1885"/>
      <c r="T97" s="2225">
        <f t="shared" si="18"/>
        <v>0</v>
      </c>
      <c r="U97" s="2325"/>
      <c r="V97" s="2326"/>
      <c r="W97" s="1835"/>
      <c r="X97" s="1886"/>
      <c r="Y97" s="945"/>
      <c r="Z97" s="840"/>
      <c r="AA97" s="233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2"/>
        <v/>
      </c>
      <c r="H98" s="1272">
        <f t="shared" si="11"/>
        <v>0</v>
      </c>
      <c r="I98" s="1887"/>
      <c r="J98" s="1313">
        <f t="shared" si="13"/>
        <v>0</v>
      </c>
      <c r="K98" s="1878"/>
      <c r="L98" s="1307">
        <f t="shared" si="14"/>
        <v>0</v>
      </c>
      <c r="M98" s="1879" t="str">
        <f>IF('ORIGINAL BUDGET'!$F$25=0,"",IF($F98&gt;0,($M$2)-(O98+Q98+S98),""))</f>
        <v/>
      </c>
      <c r="N98" s="1888">
        <f t="shared" si="15"/>
        <v>0</v>
      </c>
      <c r="O98" s="1890"/>
      <c r="P98" s="1882">
        <f t="shared" si="16"/>
        <v>0</v>
      </c>
      <c r="Q98" s="1883"/>
      <c r="R98" s="1882">
        <f t="shared" si="17"/>
        <v>0</v>
      </c>
      <c r="S98" s="1885"/>
      <c r="T98" s="2225">
        <f t="shared" si="18"/>
        <v>0</v>
      </c>
      <c r="U98" s="2325"/>
      <c r="V98" s="2326"/>
      <c r="W98" s="1835"/>
      <c r="X98" s="1886"/>
      <c r="Y98" s="945"/>
      <c r="Z98" s="840"/>
      <c r="AA98" s="233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2"/>
        <v/>
      </c>
      <c r="H99" s="1272">
        <f t="shared" si="11"/>
        <v>0</v>
      </c>
      <c r="I99" s="1887"/>
      <c r="J99" s="1313">
        <f t="shared" si="13"/>
        <v>0</v>
      </c>
      <c r="K99" s="1878"/>
      <c r="L99" s="1307">
        <f t="shared" si="14"/>
        <v>0</v>
      </c>
      <c r="M99" s="1879" t="str">
        <f>IF('ORIGINAL BUDGET'!$F$25=0,"",IF($F99&gt;0,($M$2)-(O99+Q99+S99),""))</f>
        <v/>
      </c>
      <c r="N99" s="1888">
        <f t="shared" si="15"/>
        <v>0</v>
      </c>
      <c r="O99" s="1881"/>
      <c r="P99" s="1882">
        <f t="shared" si="16"/>
        <v>0</v>
      </c>
      <c r="Q99" s="1883"/>
      <c r="R99" s="1882">
        <f t="shared" si="17"/>
        <v>0</v>
      </c>
      <c r="S99" s="1885"/>
      <c r="T99" s="2225">
        <f t="shared" si="18"/>
        <v>0</v>
      </c>
      <c r="U99" s="2325"/>
      <c r="V99" s="2326"/>
      <c r="W99" s="1835"/>
      <c r="X99" s="1886"/>
      <c r="Y99" s="945"/>
      <c r="Z99" s="840"/>
      <c r="AA99" s="233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2"/>
        <v/>
      </c>
      <c r="H100" s="1272">
        <f t="shared" si="11"/>
        <v>0</v>
      </c>
      <c r="I100" s="1887"/>
      <c r="J100" s="1313">
        <f t="shared" si="13"/>
        <v>0</v>
      </c>
      <c r="K100" s="1878"/>
      <c r="L100" s="1307">
        <f t="shared" si="14"/>
        <v>0</v>
      </c>
      <c r="M100" s="1892" t="str">
        <f>IF('ORIGINAL BUDGET'!$F$25=0,"",IF($F100&gt;0,($M$2)-(O100+Q100+S100),""))</f>
        <v/>
      </c>
      <c r="N100" s="1888">
        <f t="shared" si="15"/>
        <v>0</v>
      </c>
      <c r="O100" s="1881"/>
      <c r="P100" s="1882">
        <f t="shared" si="16"/>
        <v>0</v>
      </c>
      <c r="Q100" s="1883"/>
      <c r="R100" s="1882">
        <f t="shared" si="17"/>
        <v>0</v>
      </c>
      <c r="S100" s="1885"/>
      <c r="T100" s="2225">
        <f t="shared" si="18"/>
        <v>0</v>
      </c>
      <c r="U100" s="2325"/>
      <c r="V100" s="2326"/>
      <c r="W100" s="1835"/>
      <c r="X100" s="1886"/>
      <c r="Y100" s="945"/>
      <c r="Z100" s="840"/>
      <c r="AA100" s="233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33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f>
        <v>0</v>
      </c>
      <c r="H103" s="1771">
        <f>IF($L$2="Original",'Fund Rec'!H117,IF($L$2="BR1",'Fund Rec'!H118,IF($L$2="BR2",'Fund Rec'!H125,IF($L$2="BR3",'Fund Rec'!H126))))-SUM('Fund Rec'!H129)</f>
        <v>0</v>
      </c>
      <c r="I103" s="1854">
        <f>IF($L$2="Original",'Fund Rec'!I117,IF($L$2="BR1",'Fund Rec'!I118,IF($L$2="BR2",'Fund Rec'!I125,IF($L$2="BR3",'Fund Rec'!I126))))-SUM('Fund Rec'!I129)</f>
        <v>1</v>
      </c>
      <c r="J103" s="1771">
        <f>IF($L$2="Original",'Fund Rec'!J117,IF($L$2="BR1",'Fund Rec'!J118,IF($L$2="BR2",'Fund Rec'!J125,IF($L$2="BR3",'Fund Rec'!J126))))-SUM('Fund Rec'!J129)</f>
        <v>0</v>
      </c>
      <c r="K103" s="1853">
        <f>IF($L$2="Original",'Fund Rec'!K117,IF($L$2="BR1",'Fund Rec'!K118,IF($L$2="BR2",'Fund Rec'!K125,IF($L$2="BR3",'Fund Rec'!K126))))-SUM('Fund Rec'!K129)</f>
        <v>1</v>
      </c>
      <c r="L103" s="1774">
        <f>IF($L$2="Original",'Fund Rec'!L117,IF($L$2="BR1",'Fund Rec'!L118,IF($L$2="BR2",'Fund Rec'!L125,IF($L$2="BR3",'Fund Rec'!L126))))-SUM('Fund Rec'!L129)</f>
        <v>0</v>
      </c>
      <c r="M103" s="1853">
        <f>IF($L$2="Original",'Fund Rec'!M117,IF($L$2="BR1",'Fund Rec'!M118,IF($L$2="BR2",'Fund Rec'!M125,IF($L$2="BR3",'Fund Rec'!M126))))-SUM('Fund Rec'!M129)</f>
        <v>0</v>
      </c>
      <c r="N103" s="2440">
        <f>IF($L$2="Original",'Fund Rec'!N117,IF($L$2="BR1",'Fund Rec'!N118,IF($L$2="BR2",'Fund Rec'!N125,IF($L$2="BR3",'Fund Rec'!N126))))-SUM('Fund Rec'!N129)</f>
        <v>0</v>
      </c>
      <c r="O103" s="1855" t="str">
        <f>IF(P103="","",IF('BR3'!$L$20="ACTIVE",'Fund Rec'!O126-'Fund Rec'!O129,IF('BR2'!$L$20="ACTIVE",'Fund Rec'!O122-'Fund Rec'!O129,IF('BR1'!$L$20="ACTIVE",'Fund Rec'!O118-'Fund Rec'!O129,'Fund Rec'!O117-'Fund Rec'!O129))))</f>
        <v/>
      </c>
      <c r="P103" s="1856">
        <f>IF('BR3'!$L$20="ACTIVE",'Fund Rec'!P126-'Fund Rec'!P129,IF('BR2'!$L$20="ACTIVE",'Fund Rec'!P122-'Fund Rec'!P129,IF('BR1'!$L$20="ACTIVE",'Fund Rec'!P118-'Fund Rec'!P129,'Fund Rec'!P117-'Fund Rec'!P129)))</f>
        <v>0</v>
      </c>
      <c r="Q103" s="1855" t="str">
        <f>IF(R103="","",IF('BR3'!$L$20="ACTIVE",'Fund Rec'!Q126-'Fund Rec'!Q129,IF('BR2'!$L$20="ACTIVE",'Fund Rec'!Q122-'Fund Rec'!Q129,IF('BR1'!$L$20="ACTIVE",'Fund Rec'!Q118-'Fund Rec'!Q129,'Fund Rec'!Q117-'Fund Rec'!Q129))))</f>
        <v/>
      </c>
      <c r="R103" s="1856" t="str">
        <f>IF(S103="","",IF('BR3'!$L$20="ACTIVE",'Fund Rec'!R126-'Fund Rec'!R129,IF('BR2'!$L$20="ACTIVE",'Fund Rec'!R122-'Fund Rec'!R129,IF('BR1'!$L$20="ACTIVE",'Fund Rec'!R118-'Fund Rec'!R129,'Fund Rec'!R117-'Fund Rec'!R129))))</f>
        <v/>
      </c>
      <c r="S103" s="1855" t="str">
        <f>IF(T103="","",IF('BR3'!$L$20="ACTIVE",'Fund Rec'!S126-'Fund Rec'!S129,IF('BR2'!$L$20="ACTIVE",'Fund Rec'!S122-'Fund Rec'!S129,IF('BR1'!$L$20="ACTIVE",'Fund Rec'!S118-'Fund Rec'!S129,'Fund Rec'!S117-'Fund Rec'!S129))))</f>
        <v/>
      </c>
      <c r="T103" s="2222">
        <f>IF('BR3'!$L$20="ACTIVE",'Fund Rec'!T126-'Fund Rec'!T129,IF('BR2'!$L$20="ACTIVE",'Fund Rec'!T122-'Fund Rec'!T129,IF('BR1'!$L$20="ACTIVE",'Fund Rec'!T118-'Fund Rec'!T129,'Fund Rec'!T117-'Fund Rec'!T129)))</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330"/>
      <c r="AB105" s="799"/>
      <c r="AC105" s="2"/>
      <c r="AD105" s="775"/>
      <c r="AE105" s="775"/>
      <c r="AF105" s="3235"/>
      <c r="AG105" s="3235"/>
      <c r="AH105" s="3235"/>
      <c r="AI105" s="2335"/>
      <c r="AJ105" s="3235"/>
      <c r="AK105" s="3235"/>
      <c r="AL105" s="3235"/>
      <c r="AM105" s="2335"/>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330"/>
      <c r="AC106" s="2"/>
      <c r="AD106" s="2"/>
      <c r="AE106" s="775"/>
      <c r="AF106" s="3235"/>
      <c r="AG106" s="3235"/>
      <c r="AH106" s="3235"/>
      <c r="AI106" s="2335"/>
      <c r="AJ106" s="3235"/>
      <c r="AK106" s="3235"/>
      <c r="AL106" s="3235"/>
      <c r="AM106" s="2335"/>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9">IF(AND(G107*F107&lt;0.0001,G107*F107&gt;0),"",G107*F107)</f>
        <v>0</v>
      </c>
      <c r="I107" s="1887"/>
      <c r="J107" s="1313"/>
      <c r="K107" s="1900"/>
      <c r="L107" s="1318">
        <f t="shared" si="14"/>
        <v>0</v>
      </c>
      <c r="M107" s="1879" t="str">
        <f>IF('ORIGINAL BUDGET'!$F$25=0,"",IF($F107&gt;0,($M$2)-(O107+Q107+S107),""))</f>
        <v/>
      </c>
      <c r="N107" s="1901">
        <f t="shared" si="15"/>
        <v>0</v>
      </c>
      <c r="O107" s="1889"/>
      <c r="P107" s="1882">
        <f t="shared" si="16"/>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33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9"/>
        <v>0</v>
      </c>
      <c r="I108" s="1887"/>
      <c r="J108" s="1313">
        <f t="shared" si="13"/>
        <v>0</v>
      </c>
      <c r="K108" s="1900"/>
      <c r="L108" s="1318">
        <f t="shared" si="14"/>
        <v>0</v>
      </c>
      <c r="M108" s="1879" t="str">
        <f>IF('ORIGINAL BUDGET'!$F$25=0,"",IF($F108&gt;0,($M$2)-(O108+Q108+S108),""))</f>
        <v/>
      </c>
      <c r="N108" s="1901">
        <f t="shared" si="15"/>
        <v>0</v>
      </c>
      <c r="O108" s="1889"/>
      <c r="P108" s="1882">
        <f t="shared" si="16"/>
        <v>0</v>
      </c>
      <c r="Q108" s="1902"/>
      <c r="R108" s="1882"/>
      <c r="S108" s="1885"/>
      <c r="T108" s="2225">
        <f t="shared" ref="T108:T114" si="20">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33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1">IF(AND(F109&lt;&gt;0, 1-I109-K109-Q109-S109-M109-O109),1-I109-K109-Q109-S109-M109-O109,"")</f>
        <v/>
      </c>
      <c r="H109" s="1272">
        <f t="shared" si="19"/>
        <v>0</v>
      </c>
      <c r="I109" s="1887"/>
      <c r="J109" s="1313">
        <f t="shared" si="13"/>
        <v>0</v>
      </c>
      <c r="K109" s="1900"/>
      <c r="L109" s="1318">
        <f t="shared" si="14"/>
        <v>0</v>
      </c>
      <c r="M109" s="1879" t="str">
        <f>IF('ORIGINAL BUDGET'!$F$25=0,"",IF($F109&gt;0,($M$2)-(O109+Q109+S109),""))</f>
        <v/>
      </c>
      <c r="N109" s="1901">
        <f t="shared" si="15"/>
        <v>0</v>
      </c>
      <c r="O109" s="1889"/>
      <c r="P109" s="1882">
        <f t="shared" si="16"/>
        <v>0</v>
      </c>
      <c r="Q109" s="1902"/>
      <c r="R109" s="1882"/>
      <c r="S109" s="1885"/>
      <c r="T109" s="2225">
        <f t="shared" si="20"/>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33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1"/>
        <v/>
      </c>
      <c r="H110" s="1272">
        <f t="shared" si="19"/>
        <v>0</v>
      </c>
      <c r="I110" s="1887"/>
      <c r="J110" s="1313">
        <f t="shared" si="13"/>
        <v>0</v>
      </c>
      <c r="K110" s="1900"/>
      <c r="L110" s="1318">
        <f t="shared" si="14"/>
        <v>0</v>
      </c>
      <c r="M110" s="1879" t="str">
        <f>IF('ORIGINAL BUDGET'!$F$25=0,"",IF($F110&gt;0,($M$2)-(O110+Q110+S110),""))</f>
        <v/>
      </c>
      <c r="N110" s="1901">
        <f t="shared" si="15"/>
        <v>0</v>
      </c>
      <c r="O110" s="1889"/>
      <c r="P110" s="1882">
        <f t="shared" si="16"/>
        <v>0</v>
      </c>
      <c r="Q110" s="1902"/>
      <c r="R110" s="1882"/>
      <c r="S110" s="1885"/>
      <c r="T110" s="2225">
        <f t="shared" si="20"/>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33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1"/>
        <v/>
      </c>
      <c r="H111" s="1272">
        <f t="shared" si="19"/>
        <v>0</v>
      </c>
      <c r="I111" s="1887"/>
      <c r="J111" s="1313">
        <f t="shared" si="13"/>
        <v>0</v>
      </c>
      <c r="K111" s="1900"/>
      <c r="L111" s="1318">
        <f t="shared" si="14"/>
        <v>0</v>
      </c>
      <c r="M111" s="1879" t="str">
        <f>IF('ORIGINAL BUDGET'!$F$25=0,"",IF($F111&gt;0,($M$2)-(O111+Q111+S111),""))</f>
        <v/>
      </c>
      <c r="N111" s="1901">
        <f t="shared" si="15"/>
        <v>0</v>
      </c>
      <c r="O111" s="1889"/>
      <c r="P111" s="1882">
        <f t="shared" si="16"/>
        <v>0</v>
      </c>
      <c r="Q111" s="1902"/>
      <c r="R111" s="1882"/>
      <c r="S111" s="1885"/>
      <c r="T111" s="2225">
        <f t="shared" si="20"/>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33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1"/>
        <v/>
      </c>
      <c r="H112" s="1272">
        <f t="shared" si="19"/>
        <v>0</v>
      </c>
      <c r="I112" s="1887"/>
      <c r="J112" s="1313">
        <f t="shared" si="13"/>
        <v>0</v>
      </c>
      <c r="K112" s="1900"/>
      <c r="L112" s="1318">
        <f t="shared" si="14"/>
        <v>0</v>
      </c>
      <c r="M112" s="1879" t="str">
        <f>IF('ORIGINAL BUDGET'!$F$25=0,"",IF($F112&gt;0,($M$2)-(O112+Q112+S112),""))</f>
        <v/>
      </c>
      <c r="N112" s="1901">
        <f t="shared" si="15"/>
        <v>0</v>
      </c>
      <c r="O112" s="1889"/>
      <c r="P112" s="1882">
        <f t="shared" si="16"/>
        <v>0</v>
      </c>
      <c r="Q112" s="1902"/>
      <c r="R112" s="1882"/>
      <c r="S112" s="1885"/>
      <c r="T112" s="2225">
        <f t="shared" si="20"/>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33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1"/>
        <v/>
      </c>
      <c r="H113" s="1272">
        <f t="shared" si="19"/>
        <v>0</v>
      </c>
      <c r="I113" s="1887"/>
      <c r="J113" s="1313">
        <f t="shared" si="13"/>
        <v>0</v>
      </c>
      <c r="K113" s="1900"/>
      <c r="L113" s="1318">
        <f t="shared" si="14"/>
        <v>0</v>
      </c>
      <c r="M113" s="1879" t="str">
        <f>IF('ORIGINAL BUDGET'!$F$25=0,"",IF($F113&gt;0,($M$2)-(O113+Q113+S113),""))</f>
        <v/>
      </c>
      <c r="N113" s="1901">
        <f t="shared" si="15"/>
        <v>0</v>
      </c>
      <c r="O113" s="1889"/>
      <c r="P113" s="1882">
        <f t="shared" si="16"/>
        <v>0</v>
      </c>
      <c r="Q113" s="1902"/>
      <c r="R113" s="1882"/>
      <c r="S113" s="1885"/>
      <c r="T113" s="2225">
        <f t="shared" si="20"/>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33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331"/>
      <c r="AX113" s="2331"/>
      <c r="AY113" s="2331"/>
      <c r="AZ113" s="2331"/>
      <c r="BA113" s="2331"/>
      <c r="BB113" s="2331"/>
      <c r="BC113" s="233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1"/>
        <v/>
      </c>
      <c r="H114" s="1763">
        <f t="shared" si="19"/>
        <v>0</v>
      </c>
      <c r="I114" s="1912"/>
      <c r="J114" s="1913">
        <f t="shared" si="13"/>
        <v>0</v>
      </c>
      <c r="K114" s="1914"/>
      <c r="L114" s="1915">
        <f t="shared" si="14"/>
        <v>0</v>
      </c>
      <c r="M114" s="1892" t="str">
        <f>IF('ORIGINAL BUDGET'!$F$25=0,"",IF($F114&gt;0,($M$2)-(O114+Q114+S114),""))</f>
        <v/>
      </c>
      <c r="N114" s="1916">
        <f t="shared" si="15"/>
        <v>0</v>
      </c>
      <c r="O114" s="1917"/>
      <c r="P114" s="1918">
        <f t="shared" si="16"/>
        <v>0</v>
      </c>
      <c r="Q114" s="1919"/>
      <c r="R114" s="1918"/>
      <c r="S114" s="1920"/>
      <c r="T114" s="2226">
        <f t="shared" si="20"/>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33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331"/>
      <c r="AX114" s="2331"/>
      <c r="AY114" s="2331"/>
      <c r="AZ114" s="2331"/>
      <c r="BA114" s="2331"/>
      <c r="BB114" s="2331"/>
      <c r="BC114" s="233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3"/>
      <c r="P117" s="2436"/>
      <c r="Q117" s="2436"/>
      <c r="R117" s="2436"/>
      <c r="S117" s="2436"/>
      <c r="T117" s="2436"/>
      <c r="U117" s="2227"/>
      <c r="V117" s="2228"/>
      <c r="W117" s="97"/>
      <c r="X117" s="97"/>
      <c r="Y117" s="762"/>
      <c r="Z117" s="840"/>
      <c r="AA117" s="2330"/>
      <c r="AB117" s="2330"/>
      <c r="AC117" s="2"/>
      <c r="AD117" s="2"/>
      <c r="AE117" s="775"/>
      <c r="AF117" s="775"/>
      <c r="AG117" s="775"/>
      <c r="AH117" s="775"/>
      <c r="AI117" s="775"/>
      <c r="AJ117" s="775"/>
      <c r="AK117" s="775"/>
      <c r="AL117" s="775"/>
      <c r="AM117" s="775"/>
      <c r="AN117" s="775"/>
      <c r="AO117" s="775"/>
      <c r="AP117" s="775"/>
      <c r="AQ117" s="775"/>
      <c r="AR117" s="775"/>
      <c r="AS117" s="775"/>
      <c r="AT117" s="2330"/>
      <c r="AU117" s="1556"/>
      <c r="AV117" s="1346"/>
      <c r="AW117" s="2331"/>
      <c r="AX117" s="2331"/>
      <c r="AY117" s="2331"/>
      <c r="AZ117" s="2331"/>
      <c r="BA117" s="2331"/>
      <c r="BB117" s="2331"/>
      <c r="BC117" s="233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f>
        <v>0</v>
      </c>
      <c r="H118" s="1771">
        <f>IF($L$2="Original",'Fund Rec'!H30,IF($L$2="BR1",'Fund Rec'!H31,IF($L$2="BR2",'Fund Rec'!H38,IF($L$2="BR3",'Fund Rec'!H39))))-SUM('Fund Rec'!H42)</f>
        <v>0</v>
      </c>
      <c r="I118" s="1854">
        <f>IF($L$2="Original",'Fund Rec'!I30,IF($L$2="BR1",'Fund Rec'!I31,IF($L$2="BR2",'Fund Rec'!I38,IF($L$2="BR3",'Fund Rec'!I39))))-SUM('Fund Rec'!I42)</f>
        <v>1</v>
      </c>
      <c r="J118" s="1771">
        <f>IF($L$2="Original",'Fund Rec'!J30,IF($L$2="BR1",'Fund Rec'!J31,IF($L$2="BR2",'Fund Rec'!J38,IF($L$2="BR3",'Fund Rec'!J39))))-SUM('Fund Rec'!J42)</f>
        <v>0</v>
      </c>
      <c r="K118" s="1853">
        <f>IF($L$2="Original",'Fund Rec'!K30,IF($L$2="BR1",'Fund Rec'!K31,IF($L$2="BR2",'Fund Rec'!K38,IF($L$2="BR3",'Fund Rec'!K39))))-SUM('Fund Rec'!K42)</f>
        <v>1</v>
      </c>
      <c r="L118" s="1774">
        <f>IF($L$2="Original",'Fund Rec'!L30,IF($L$2="BR1",'Fund Rec'!L31,IF($L$2="BR2",'Fund Rec'!L38,IF($L$2="BR3",'Fund Rec'!L39))))-SUM('Fund Rec'!L42)</f>
        <v>0</v>
      </c>
      <c r="M118" s="1853">
        <f>IF($L$2="Original",'Fund Rec'!M30,IF($L$2="BR1",'Fund Rec'!M31,IF($L$2="BR2",'Fund Rec'!M38,IF($L$2="BR3",'Fund Rec'!M39))))-SUM('Fund Rec'!M42)</f>
        <v>0</v>
      </c>
      <c r="N118" s="2440">
        <f>IF($L$2="Original",'Fund Rec'!N30,IF($L$2="BR1",'Fund Rec'!N31,IF($L$2="BR2",'Fund Rec'!N38,IF($L$2="BR3",'Fund Rec'!N39))))-SUM('Fund Rec'!N42)</f>
        <v>0</v>
      </c>
      <c r="O118" s="2438" t="str">
        <f>IF(P118="","",IF('BR3'!$L$20="ACTIVE",'Fund Rec'!O39-'Fund Rec'!O42,IF('BR2'!$L$20="ACTIVE",'Fund Rec'!O35-'Fund Rec'!O42,IF('BR1'!$L$20="ACTIVE",'Fund Rec'!O31-'Fund Rec'!O42,'Fund Rec'!O30-'Fund Rec'!O42))))</f>
        <v/>
      </c>
      <c r="P118" s="1923">
        <f>IF('BR3'!$L$20="ACTIVE",'Fund Rec'!P39-'Fund Rec'!P42,IF('BR2'!$L$20="ACTIVE",'Fund Rec'!P35-'Fund Rec'!P42,IF('BR1'!$L$20="ACTIVE",'Fund Rec'!P31-'Fund Rec'!P42,'Fund Rec'!P30-'Fund Rec'!P42)))</f>
        <v>0</v>
      </c>
      <c r="Q118" s="1922" t="str">
        <f>IF(R118="","",IF('BR3'!$L$20="ACTIVE",'Fund Rec'!Q39-'Fund Rec'!Q42,IF('BR2'!$L$20="ACTIVE",'Fund Rec'!Q35-'Fund Rec'!Q42,IF('BR1'!$L$20="ACTIVE",'Fund Rec'!Q31-'Fund Rec'!Q42,'Fund Rec'!Q30-'Fund Rec'!Q42))))</f>
        <v/>
      </c>
      <c r="R118" s="1925">
        <f>IF('BR3'!$L$20="ACTIVE",'Fund Rec'!R39-'Fund Rec'!R42,IF('BR2'!$L$20="ACTIVE",'Fund Rec'!R35-'Fund Rec'!R42,IF('BR1'!$L$20="ACTIVE",'Fund Rec'!R31-'Fund Rec'!R42,'Fund Rec'!R30-'Fund Rec'!R42)))</f>
        <v>0</v>
      </c>
      <c r="S118" s="1924" t="str">
        <f>IF(T118="","",IF('BR3'!$L$20="ACTIVE",'Fund Rec'!S39-'Fund Rec'!S42,IF('BR2'!$L$20="ACTIVE",'Fund Rec'!S35-'Fund Rec'!S42,IF('BR1'!$L$20="ACTIVE",'Fund Rec'!S31-'Fund Rec'!S42,'Fund Rec'!S30-'Fund Rec'!S42))))</f>
        <v/>
      </c>
      <c r="T118" s="1923">
        <f>IF('BR3'!$L$20="ACTIVE",'Fund Rec'!T39-'Fund Rec'!T42,IF('BR2'!$L$20="ACTIVE",'Fund Rec'!T35-'Fund Rec'!T42,IF('BR1'!$L$20="ACTIVE",'Fund Rec'!T31-'Fund Rec'!T42,'Fund Rec'!T30-'Fund Rec'!T42)))</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330"/>
      <c r="AU120" s="1271"/>
      <c r="AV120" s="1346"/>
      <c r="AW120" s="2331"/>
      <c r="AX120" s="2331"/>
      <c r="AY120" s="2331"/>
      <c r="AZ120" s="2331"/>
      <c r="BA120" s="2331"/>
      <c r="BB120" s="2331"/>
      <c r="BC120" s="233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2">IF($BF123&gt;0,BG123/$BF123,BP121)</f>
        <v>0</v>
      </c>
      <c r="BH121" s="1385">
        <f t="shared" si="22"/>
        <v>0</v>
      </c>
      <c r="BI121" s="1385">
        <f t="shared" si="22"/>
        <v>0</v>
      </c>
      <c r="BJ121" s="1385">
        <f t="shared" si="22"/>
        <v>0</v>
      </c>
      <c r="BK121" s="1385">
        <f t="shared" si="22"/>
        <v>0</v>
      </c>
      <c r="BL121" s="1385">
        <f t="shared" si="22"/>
        <v>0</v>
      </c>
      <c r="BM121" s="66">
        <f t="shared" si="22"/>
        <v>0</v>
      </c>
      <c r="BN121" s="1908"/>
      <c r="BO121" s="735">
        <f>BP121+BQ121+BR121+BS121+BT121+BU121+BV121</f>
        <v>0</v>
      </c>
      <c r="BP121" s="1387">
        <f t="shared" ref="BP121:BV121" si="23">IF($BO123&gt;0,BP123/$BO123,0)</f>
        <v>0</v>
      </c>
      <c r="BQ121" s="1387">
        <f t="shared" si="23"/>
        <v>0</v>
      </c>
      <c r="BR121" s="1387">
        <f t="shared" si="23"/>
        <v>0</v>
      </c>
      <c r="BS121" s="1387">
        <f t="shared" si="23"/>
        <v>0</v>
      </c>
      <c r="BT121" s="1387">
        <f t="shared" si="23"/>
        <v>0</v>
      </c>
      <c r="BU121" s="1387">
        <f t="shared" si="23"/>
        <v>0</v>
      </c>
      <c r="BV121" s="1387">
        <f t="shared" si="23"/>
        <v>0</v>
      </c>
      <c r="BW121" s="1350">
        <f>IF(BP123&gt;0,BW123/BP123,AU9)</f>
        <v>0</v>
      </c>
      <c r="BX121" s="1271"/>
      <c r="BY121" s="1271"/>
      <c r="BZ121" s="1271"/>
    </row>
    <row r="122" spans="1:78" ht="17.25" thickTop="1" thickBot="1">
      <c r="A122" s="1937"/>
      <c r="B122" s="1938"/>
      <c r="C122" s="1939"/>
      <c r="D122" s="2329"/>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160</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328"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336"/>
      <c r="AN123" s="2336"/>
      <c r="AO123" s="2336"/>
      <c r="AP123" s="2336"/>
      <c r="AQ123" s="2336"/>
      <c r="AR123" s="2336"/>
      <c r="AS123" s="2336"/>
      <c r="AT123" s="776"/>
      <c r="AU123" s="1271"/>
      <c r="AV123" s="1969">
        <f t="shared" ref="AV123:BD123" si="24">SUM(AV125:AV149)</f>
        <v>0</v>
      </c>
      <c r="AW123" s="1970">
        <f t="shared" si="24"/>
        <v>0</v>
      </c>
      <c r="AX123" s="1970">
        <f t="shared" si="24"/>
        <v>0</v>
      </c>
      <c r="AY123" s="1970">
        <f t="shared" si="24"/>
        <v>0</v>
      </c>
      <c r="AZ123" s="1970">
        <f t="shared" si="24"/>
        <v>0</v>
      </c>
      <c r="BA123" s="1970">
        <f t="shared" si="24"/>
        <v>0</v>
      </c>
      <c r="BB123" s="1970">
        <f t="shared" si="24"/>
        <v>0</v>
      </c>
      <c r="BC123" s="1970">
        <f t="shared" si="24"/>
        <v>0</v>
      </c>
      <c r="BD123" s="1971">
        <f t="shared" si="24"/>
        <v>0</v>
      </c>
      <c r="BE123" s="1271"/>
      <c r="BF123" s="1972">
        <f t="shared" ref="BF123:BM123" si="25">SUM(BF125:BF149)</f>
        <v>0</v>
      </c>
      <c r="BG123" s="1973">
        <f t="shared" si="25"/>
        <v>0</v>
      </c>
      <c r="BH123" s="1973">
        <f t="shared" si="25"/>
        <v>0</v>
      </c>
      <c r="BI123" s="1973">
        <f t="shared" si="25"/>
        <v>0</v>
      </c>
      <c r="BJ123" s="1973">
        <f t="shared" si="25"/>
        <v>0</v>
      </c>
      <c r="BK123" s="1973">
        <f t="shared" si="25"/>
        <v>0</v>
      </c>
      <c r="BL123" s="1973">
        <f t="shared" si="25"/>
        <v>0</v>
      </c>
      <c r="BM123" s="1974">
        <f t="shared" si="25"/>
        <v>0</v>
      </c>
      <c r="BN123" s="1908"/>
      <c r="BO123" s="1975">
        <f t="shared" ref="BO123:BW123" si="26">SUM(BO125:BO149)</f>
        <v>0</v>
      </c>
      <c r="BP123" s="1976">
        <f t="shared" si="26"/>
        <v>0</v>
      </c>
      <c r="BQ123" s="1976">
        <f t="shared" si="26"/>
        <v>0</v>
      </c>
      <c r="BR123" s="1976">
        <f t="shared" si="26"/>
        <v>0</v>
      </c>
      <c r="BS123" s="1976">
        <f t="shared" si="26"/>
        <v>0</v>
      </c>
      <c r="BT123" s="1976">
        <f t="shared" si="26"/>
        <v>0</v>
      </c>
      <c r="BU123" s="1976">
        <f t="shared" si="26"/>
        <v>0</v>
      </c>
      <c r="BV123" s="1976">
        <f t="shared" si="26"/>
        <v>0</v>
      </c>
      <c r="BW123" s="1977">
        <f t="shared" si="26"/>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334"/>
      <c r="AF124" s="2334"/>
      <c r="AG124" s="2334"/>
      <c r="AH124" s="2334"/>
      <c r="AI124" s="2334"/>
      <c r="AJ124" s="2334"/>
      <c r="AK124" s="2334"/>
      <c r="AL124" s="2334"/>
      <c r="AM124" s="2334"/>
      <c r="AN124" s="2334"/>
      <c r="AO124" s="2334"/>
      <c r="AP124" s="2334"/>
      <c r="AQ124" s="2334"/>
      <c r="AR124" s="2334"/>
      <c r="AS124" s="2334"/>
      <c r="AT124" s="2327"/>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7">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8">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9">$E125*I125</f>
        <v>0</v>
      </c>
      <c r="AX125" s="2026">
        <f>$E125*$K125</f>
        <v>0</v>
      </c>
      <c r="AY125" s="2026">
        <f>$E125*$M125</f>
        <v>0</v>
      </c>
      <c r="AZ125" s="2026">
        <f>$E125*$O125</f>
        <v>0</v>
      </c>
      <c r="BA125" s="2026">
        <f>$E125*$Q125</f>
        <v>0</v>
      </c>
      <c r="BB125" s="2026">
        <f>$E125*$S125</f>
        <v>0</v>
      </c>
      <c r="BC125" s="2026">
        <f t="shared" ref="BC125:BC149" si="30">AY125+BA125</f>
        <v>0</v>
      </c>
      <c r="BD125" s="2027">
        <f t="shared" ref="BD125:BD149" si="31">AZ125+BB125</f>
        <v>0</v>
      </c>
      <c r="BE125" s="1271"/>
      <c r="BF125" s="2028">
        <f>IF($V125="",0,$U125)</f>
        <v>0</v>
      </c>
      <c r="BG125" s="2029">
        <f t="shared" ref="BG125:BG149" si="32">IF($V125="",0,$BF125*G125)</f>
        <v>0</v>
      </c>
      <c r="BH125" s="2029">
        <f t="shared" ref="BH125:BH149" si="33">IF($V125="",0,$BF125*I125)</f>
        <v>0</v>
      </c>
      <c r="BI125" s="2029">
        <f t="shared" ref="BI125:BI149" si="34">IF($V125="",0,$BF125*K125)</f>
        <v>0</v>
      </c>
      <c r="BJ125" s="2029">
        <f t="shared" ref="BJ125:BJ149" si="35">IF($V125="",0,$BF125*M125)</f>
        <v>0</v>
      </c>
      <c r="BK125" s="2029">
        <f t="shared" ref="BK125:BK149" si="36">IF($V125="",0,$BF125*O125)</f>
        <v>0</v>
      </c>
      <c r="BL125" s="2029">
        <f t="shared" ref="BL125:BL149" si="37">IF($V125="",0,$BF125*Q125)</f>
        <v>0</v>
      </c>
      <c r="BM125" s="2030">
        <f t="shared" ref="BM125:BM149" si="38">IF($V125="",0,$BF125*S125)</f>
        <v>0</v>
      </c>
      <c r="BN125" s="1468"/>
      <c r="BO125" s="2028">
        <f>$U125</f>
        <v>0</v>
      </c>
      <c r="BP125" s="2029">
        <f t="shared" ref="BP125:BP149" si="39">$BO125*G125</f>
        <v>0</v>
      </c>
      <c r="BQ125" s="2029">
        <f t="shared" ref="BQ125:BQ149" si="40">$BO125*I125</f>
        <v>0</v>
      </c>
      <c r="BR125" s="2029">
        <f t="shared" ref="BR125:BR149" si="41">$BO125*K125</f>
        <v>0</v>
      </c>
      <c r="BS125" s="2029">
        <f t="shared" ref="BS125:BS149" si="42">$BO125*M125</f>
        <v>0</v>
      </c>
      <c r="BT125" s="2029">
        <f t="shared" ref="BT125:BT149" si="43">$BO125*O125</f>
        <v>0</v>
      </c>
      <c r="BU125" s="2029">
        <f t="shared" ref="BU125:BU149" si="44">$BO125*Q125</f>
        <v>0</v>
      </c>
      <c r="BV125" s="2029">
        <f t="shared" ref="BV125:BV149" si="45">$BO125*S125</f>
        <v>0</v>
      </c>
      <c r="BW125" s="2030">
        <f t="shared" ref="BW125:BW149" si="46">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7"/>
        <v>0</v>
      </c>
      <c r="F126" s="2034"/>
      <c r="G126" s="1905" t="str">
        <f t="shared" ref="G126:G149" si="47">IF(AND(F126&lt;&gt;0, 1-I126-K126-Q126-S126-M126-O126),1-I126-K126-Q126-S126-M126-O126,"")</f>
        <v/>
      </c>
      <c r="H126" s="1470">
        <f t="shared" ref="H126:H149" si="48">IF(AND(G126*F126&lt;0.0001,G126*F126&gt;0),"",G126*F126)</f>
        <v>0</v>
      </c>
      <c r="I126" s="1887"/>
      <c r="J126" s="1257">
        <f t="shared" ref="J126:J149" si="49">F126*I126</f>
        <v>0</v>
      </c>
      <c r="K126" s="2007"/>
      <c r="L126" s="1246">
        <f t="shared" ref="L126:L149" si="50">F126*K126</f>
        <v>0</v>
      </c>
      <c r="M126" s="2035"/>
      <c r="N126" s="2036">
        <f t="shared" ref="N126:N149" si="51">F126*M126</f>
        <v>0</v>
      </c>
      <c r="O126" s="2011"/>
      <c r="P126" s="2037">
        <f t="shared" ref="P126:P149" si="52">F126*O126</f>
        <v>0</v>
      </c>
      <c r="Q126" s="2038"/>
      <c r="R126" s="2037">
        <f t="shared" ref="R126:R149" si="53">F126*Q126</f>
        <v>0</v>
      </c>
      <c r="S126" s="2014"/>
      <c r="T126" s="2037">
        <f t="shared" ref="T126:T149" si="54">F126*S126</f>
        <v>0</v>
      </c>
      <c r="U126" s="2015"/>
      <c r="V126" s="2016"/>
      <c r="W126" s="2039">
        <f>IF('BR3'!$L$20="ACTIVE",'J-Pers'!$BC14,IF('BR2'!$L$20="ACTIVE",'J-Pers'!$AN14,IF('BR1'!$L$20="ACTIVE",'J-Pers'!$Y14, 'J-Pers'!$J14)))</f>
        <v>0</v>
      </c>
      <c r="X126" s="2040">
        <f t="shared" si="28"/>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5">M126+O126</f>
        <v>0</v>
      </c>
      <c r="AB126" s="2020">
        <f t="shared" ref="AB126:AB149" si="56">Q126+S126</f>
        <v>0</v>
      </c>
      <c r="AC126" s="2041">
        <f t="shared" ref="AC126:AC149" si="57">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8">$E126*$G126</f>
        <v>0</v>
      </c>
      <c r="AW126" s="2044">
        <f t="shared" si="29"/>
        <v>0</v>
      </c>
      <c r="AX126" s="2044">
        <f t="shared" ref="AX126:AX149" si="59">$E126*$K126</f>
        <v>0</v>
      </c>
      <c r="AY126" s="2044">
        <f t="shared" ref="AY126:AY149" si="60">$E126*$M126</f>
        <v>0</v>
      </c>
      <c r="AZ126" s="2044">
        <f t="shared" ref="AZ126:AZ149" si="61">$E126*$O126</f>
        <v>0</v>
      </c>
      <c r="BA126" s="2044">
        <f t="shared" ref="BA126:BA149" si="62">$E126*$Q126</f>
        <v>0</v>
      </c>
      <c r="BB126" s="2044">
        <f t="shared" ref="BB126:BB149" si="63">$E126*$S126</f>
        <v>0</v>
      </c>
      <c r="BC126" s="2044">
        <f t="shared" si="30"/>
        <v>0</v>
      </c>
      <c r="BD126" s="2045">
        <f t="shared" si="31"/>
        <v>0</v>
      </c>
      <c r="BE126" s="1271"/>
      <c r="BF126" s="2046">
        <f t="shared" ref="BF126:BF149" si="64">IF($V126="",0,$U126)</f>
        <v>0</v>
      </c>
      <c r="BG126" s="2047">
        <f t="shared" si="32"/>
        <v>0</v>
      </c>
      <c r="BH126" s="2047">
        <f t="shared" si="33"/>
        <v>0</v>
      </c>
      <c r="BI126" s="2047">
        <f t="shared" si="34"/>
        <v>0</v>
      </c>
      <c r="BJ126" s="2047">
        <f t="shared" si="35"/>
        <v>0</v>
      </c>
      <c r="BK126" s="2047">
        <f t="shared" si="36"/>
        <v>0</v>
      </c>
      <c r="BL126" s="2047">
        <f t="shared" si="37"/>
        <v>0</v>
      </c>
      <c r="BM126" s="2048">
        <f t="shared" si="38"/>
        <v>0</v>
      </c>
      <c r="BN126" s="1468"/>
      <c r="BO126" s="2046">
        <f t="shared" ref="BO126:BO149" si="65">$U126</f>
        <v>0</v>
      </c>
      <c r="BP126" s="2047">
        <f t="shared" si="39"/>
        <v>0</v>
      </c>
      <c r="BQ126" s="2047">
        <f t="shared" si="40"/>
        <v>0</v>
      </c>
      <c r="BR126" s="2047">
        <f t="shared" si="41"/>
        <v>0</v>
      </c>
      <c r="BS126" s="2047">
        <f t="shared" si="42"/>
        <v>0</v>
      </c>
      <c r="BT126" s="2047">
        <f t="shared" si="43"/>
        <v>0</v>
      </c>
      <c r="BU126" s="2047">
        <f t="shared" si="44"/>
        <v>0</v>
      </c>
      <c r="BV126" s="2047">
        <f t="shared" si="45"/>
        <v>0</v>
      </c>
      <c r="BW126" s="2048">
        <f t="shared" si="46"/>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7"/>
        <v>0</v>
      </c>
      <c r="F127" s="2034"/>
      <c r="G127" s="1905" t="str">
        <f t="shared" si="47"/>
        <v/>
      </c>
      <c r="H127" s="1470">
        <f t="shared" si="48"/>
        <v>0</v>
      </c>
      <c r="I127" s="1887"/>
      <c r="J127" s="1257">
        <f t="shared" si="49"/>
        <v>0</v>
      </c>
      <c r="K127" s="2007"/>
      <c r="L127" s="1246">
        <f t="shared" si="50"/>
        <v>0</v>
      </c>
      <c r="M127" s="2035"/>
      <c r="N127" s="2036">
        <f t="shared" si="51"/>
        <v>0</v>
      </c>
      <c r="O127" s="2011"/>
      <c r="P127" s="2037">
        <f t="shared" si="52"/>
        <v>0</v>
      </c>
      <c r="Q127" s="2013"/>
      <c r="R127" s="2037">
        <f t="shared" si="53"/>
        <v>0</v>
      </c>
      <c r="S127" s="2014"/>
      <c r="T127" s="2037">
        <f t="shared" si="54"/>
        <v>0</v>
      </c>
      <c r="U127" s="2015"/>
      <c r="V127" s="2016"/>
      <c r="W127" s="2039">
        <f>IF('BR3'!$L$20="ACTIVE",'J-Pers'!$BC15,IF('BR2'!$L$20="ACTIVE",'J-Pers'!$AN15,IF('BR1'!$L$20="ACTIVE",'J-Pers'!$Y15, 'J-Pers'!$J15)))</f>
        <v>0</v>
      </c>
      <c r="X127" s="2040">
        <f t="shared" si="28"/>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5"/>
        <v>0</v>
      </c>
      <c r="AB127" s="2020">
        <f t="shared" si="56"/>
        <v>0</v>
      </c>
      <c r="AC127" s="2041">
        <f t="shared" si="57"/>
        <v>0</v>
      </c>
      <c r="AD127" s="2021"/>
      <c r="AE127" s="2022"/>
      <c r="AF127" s="2022"/>
      <c r="AG127" s="2022"/>
      <c r="AH127" s="1505"/>
      <c r="AI127" s="1505"/>
      <c r="AJ127" s="3264"/>
      <c r="AK127" s="2334"/>
      <c r="AL127" s="3264"/>
      <c r="AM127" s="2334"/>
      <c r="AN127" s="2334"/>
      <c r="AO127" s="2334"/>
      <c r="AP127" s="2334"/>
      <c r="AQ127" s="2334"/>
      <c r="AR127" s="2334"/>
      <c r="AS127" s="2334"/>
      <c r="AT127" s="776"/>
      <c r="AU127" s="1271"/>
      <c r="AV127" s="2043">
        <f t="shared" si="58"/>
        <v>0</v>
      </c>
      <c r="AW127" s="2044">
        <f t="shared" si="29"/>
        <v>0</v>
      </c>
      <c r="AX127" s="2044">
        <f t="shared" si="59"/>
        <v>0</v>
      </c>
      <c r="AY127" s="2044">
        <f t="shared" si="60"/>
        <v>0</v>
      </c>
      <c r="AZ127" s="2044">
        <f t="shared" si="61"/>
        <v>0</v>
      </c>
      <c r="BA127" s="2044">
        <f t="shared" si="62"/>
        <v>0</v>
      </c>
      <c r="BB127" s="2044">
        <f t="shared" si="63"/>
        <v>0</v>
      </c>
      <c r="BC127" s="2044">
        <f t="shared" si="30"/>
        <v>0</v>
      </c>
      <c r="BD127" s="2045">
        <f t="shared" si="31"/>
        <v>0</v>
      </c>
      <c r="BE127" s="1271"/>
      <c r="BF127" s="2046">
        <f t="shared" si="64"/>
        <v>0</v>
      </c>
      <c r="BG127" s="2047">
        <f t="shared" si="32"/>
        <v>0</v>
      </c>
      <c r="BH127" s="2047">
        <f t="shared" si="33"/>
        <v>0</v>
      </c>
      <c r="BI127" s="2047">
        <f t="shared" si="34"/>
        <v>0</v>
      </c>
      <c r="BJ127" s="2047">
        <f t="shared" si="35"/>
        <v>0</v>
      </c>
      <c r="BK127" s="2047">
        <f t="shared" si="36"/>
        <v>0</v>
      </c>
      <c r="BL127" s="2047">
        <f t="shared" si="37"/>
        <v>0</v>
      </c>
      <c r="BM127" s="2048">
        <f t="shared" si="38"/>
        <v>0</v>
      </c>
      <c r="BN127" s="1468"/>
      <c r="BO127" s="2046">
        <f t="shared" si="65"/>
        <v>0</v>
      </c>
      <c r="BP127" s="2047">
        <f t="shared" si="39"/>
        <v>0</v>
      </c>
      <c r="BQ127" s="2047">
        <f t="shared" si="40"/>
        <v>0</v>
      </c>
      <c r="BR127" s="2047">
        <f t="shared" si="41"/>
        <v>0</v>
      </c>
      <c r="BS127" s="2047">
        <f t="shared" si="42"/>
        <v>0</v>
      </c>
      <c r="BT127" s="2047">
        <f t="shared" si="43"/>
        <v>0</v>
      </c>
      <c r="BU127" s="2047">
        <f t="shared" si="44"/>
        <v>0</v>
      </c>
      <c r="BV127" s="2047">
        <f t="shared" si="45"/>
        <v>0</v>
      </c>
      <c r="BW127" s="2048">
        <f t="shared" si="46"/>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7"/>
        <v>0</v>
      </c>
      <c r="F128" s="2034"/>
      <c r="G128" s="1905" t="str">
        <f t="shared" si="47"/>
        <v/>
      </c>
      <c r="H128" s="1470">
        <f t="shared" si="48"/>
        <v>0</v>
      </c>
      <c r="I128" s="1887"/>
      <c r="J128" s="1257">
        <f t="shared" si="49"/>
        <v>0</v>
      </c>
      <c r="K128" s="2007"/>
      <c r="L128" s="1246">
        <f t="shared" si="50"/>
        <v>0</v>
      </c>
      <c r="M128" s="2035"/>
      <c r="N128" s="2036">
        <f t="shared" si="51"/>
        <v>0</v>
      </c>
      <c r="O128" s="2011"/>
      <c r="P128" s="2037">
        <f t="shared" si="52"/>
        <v>0</v>
      </c>
      <c r="Q128" s="2013"/>
      <c r="R128" s="2037">
        <f t="shared" si="53"/>
        <v>0</v>
      </c>
      <c r="S128" s="2014"/>
      <c r="T128" s="2037">
        <f t="shared" si="54"/>
        <v>0</v>
      </c>
      <c r="U128" s="2015"/>
      <c r="V128" s="2016"/>
      <c r="W128" s="2049">
        <f>IF('BR3'!$L$20="ACTIVE",'J-Pers'!$BC16,IF('BR2'!$L$20="ACTIVE",'J-Pers'!$AN16,IF('BR1'!$L$20="ACTIVE",'J-Pers'!$Y16, 'J-Pers'!$J16)))</f>
        <v>0</v>
      </c>
      <c r="X128" s="2050">
        <f t="shared" si="28"/>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5"/>
        <v>0</v>
      </c>
      <c r="AB128" s="2052">
        <f t="shared" si="56"/>
        <v>0</v>
      </c>
      <c r="AC128" s="2053">
        <f t="shared" si="57"/>
        <v>0</v>
      </c>
      <c r="AD128" s="2021"/>
      <c r="AE128" s="2022"/>
      <c r="AF128" s="2022"/>
      <c r="AG128" s="2022"/>
      <c r="AH128" s="1505"/>
      <c r="AI128" s="1505"/>
      <c r="AJ128" s="3264"/>
      <c r="AK128" s="2334"/>
      <c r="AL128" s="3264"/>
      <c r="AM128" s="2334"/>
      <c r="AN128" s="2334"/>
      <c r="AO128" s="2334"/>
      <c r="AP128" s="2334"/>
      <c r="AQ128" s="2334"/>
      <c r="AR128" s="2334"/>
      <c r="AS128" s="2334"/>
      <c r="AT128" s="776"/>
      <c r="AU128" s="1271"/>
      <c r="AV128" s="2043">
        <f t="shared" si="58"/>
        <v>0</v>
      </c>
      <c r="AW128" s="2044">
        <f t="shared" si="29"/>
        <v>0</v>
      </c>
      <c r="AX128" s="2044">
        <f t="shared" si="59"/>
        <v>0</v>
      </c>
      <c r="AY128" s="2044">
        <f t="shared" si="60"/>
        <v>0</v>
      </c>
      <c r="AZ128" s="2044">
        <f t="shared" si="61"/>
        <v>0</v>
      </c>
      <c r="BA128" s="2044">
        <f t="shared" si="62"/>
        <v>0</v>
      </c>
      <c r="BB128" s="2044">
        <f t="shared" si="63"/>
        <v>0</v>
      </c>
      <c r="BC128" s="2044">
        <f t="shared" si="30"/>
        <v>0</v>
      </c>
      <c r="BD128" s="2045">
        <f t="shared" si="31"/>
        <v>0</v>
      </c>
      <c r="BE128" s="1271"/>
      <c r="BF128" s="2046">
        <f t="shared" si="64"/>
        <v>0</v>
      </c>
      <c r="BG128" s="2047">
        <f t="shared" si="32"/>
        <v>0</v>
      </c>
      <c r="BH128" s="2047">
        <f t="shared" si="33"/>
        <v>0</v>
      </c>
      <c r="BI128" s="2047">
        <f t="shared" si="34"/>
        <v>0</v>
      </c>
      <c r="BJ128" s="2047">
        <f t="shared" si="35"/>
        <v>0</v>
      </c>
      <c r="BK128" s="2047">
        <f t="shared" si="36"/>
        <v>0</v>
      </c>
      <c r="BL128" s="2047">
        <f t="shared" si="37"/>
        <v>0</v>
      </c>
      <c r="BM128" s="2048">
        <f t="shared" si="38"/>
        <v>0</v>
      </c>
      <c r="BN128" s="1468"/>
      <c r="BO128" s="2046">
        <f t="shared" si="65"/>
        <v>0</v>
      </c>
      <c r="BP128" s="2047">
        <f t="shared" si="39"/>
        <v>0</v>
      </c>
      <c r="BQ128" s="2047">
        <f t="shared" si="40"/>
        <v>0</v>
      </c>
      <c r="BR128" s="2047">
        <f t="shared" si="41"/>
        <v>0</v>
      </c>
      <c r="BS128" s="2047">
        <f t="shared" si="42"/>
        <v>0</v>
      </c>
      <c r="BT128" s="2047">
        <f t="shared" si="43"/>
        <v>0</v>
      </c>
      <c r="BU128" s="2047">
        <f t="shared" si="44"/>
        <v>0</v>
      </c>
      <c r="BV128" s="2047">
        <f t="shared" si="45"/>
        <v>0</v>
      </c>
      <c r="BW128" s="2048">
        <f t="shared" si="46"/>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7"/>
        <v>0</v>
      </c>
      <c r="F129" s="2034"/>
      <c r="G129" s="1905" t="str">
        <f t="shared" si="47"/>
        <v/>
      </c>
      <c r="H129" s="1470">
        <f t="shared" si="48"/>
        <v>0</v>
      </c>
      <c r="I129" s="1887"/>
      <c r="J129" s="1257">
        <f t="shared" si="49"/>
        <v>0</v>
      </c>
      <c r="K129" s="2007"/>
      <c r="L129" s="1246">
        <f t="shared" si="50"/>
        <v>0</v>
      </c>
      <c r="M129" s="2035"/>
      <c r="N129" s="2036">
        <f t="shared" si="51"/>
        <v>0</v>
      </c>
      <c r="O129" s="2011"/>
      <c r="P129" s="2037">
        <f t="shared" si="52"/>
        <v>0</v>
      </c>
      <c r="Q129" s="2013"/>
      <c r="R129" s="2037">
        <f t="shared" si="53"/>
        <v>0</v>
      </c>
      <c r="S129" s="2014"/>
      <c r="T129" s="2037">
        <f t="shared" si="54"/>
        <v>0</v>
      </c>
      <c r="U129" s="2015"/>
      <c r="V129" s="2016"/>
      <c r="W129" s="2040">
        <f>IF('BR3'!$L$20="ACTIVE",'J-Pers'!$BC17,IF('BR2'!$L$20="ACTIVE",'J-Pers'!$AN17,IF('BR1'!$L$20="ACTIVE",'J-Pers'!$Y17, 'J-Pers'!$J17)))</f>
        <v>0</v>
      </c>
      <c r="X129" s="2040">
        <f t="shared" si="28"/>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5"/>
        <v>0</v>
      </c>
      <c r="AB129" s="2041">
        <f t="shared" si="56"/>
        <v>0</v>
      </c>
      <c r="AC129" s="2041">
        <f t="shared" si="57"/>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8"/>
        <v>0</v>
      </c>
      <c r="AW129" s="2044">
        <f t="shared" si="29"/>
        <v>0</v>
      </c>
      <c r="AX129" s="2044">
        <f t="shared" si="59"/>
        <v>0</v>
      </c>
      <c r="AY129" s="2044">
        <f t="shared" si="60"/>
        <v>0</v>
      </c>
      <c r="AZ129" s="2044">
        <f t="shared" si="61"/>
        <v>0</v>
      </c>
      <c r="BA129" s="2044">
        <f t="shared" si="62"/>
        <v>0</v>
      </c>
      <c r="BB129" s="2044">
        <f t="shared" si="63"/>
        <v>0</v>
      </c>
      <c r="BC129" s="2044">
        <f t="shared" si="30"/>
        <v>0</v>
      </c>
      <c r="BD129" s="2045">
        <f t="shared" si="31"/>
        <v>0</v>
      </c>
      <c r="BE129" s="799"/>
      <c r="BF129" s="2046">
        <f t="shared" si="64"/>
        <v>0</v>
      </c>
      <c r="BG129" s="2047">
        <f t="shared" si="32"/>
        <v>0</v>
      </c>
      <c r="BH129" s="2047">
        <f t="shared" si="33"/>
        <v>0</v>
      </c>
      <c r="BI129" s="2047">
        <f t="shared" si="34"/>
        <v>0</v>
      </c>
      <c r="BJ129" s="2047">
        <f t="shared" si="35"/>
        <v>0</v>
      </c>
      <c r="BK129" s="2047">
        <f t="shared" si="36"/>
        <v>0</v>
      </c>
      <c r="BL129" s="2047">
        <f t="shared" si="37"/>
        <v>0</v>
      </c>
      <c r="BM129" s="2048">
        <f t="shared" si="38"/>
        <v>0</v>
      </c>
      <c r="BN129" s="1468"/>
      <c r="BO129" s="2046">
        <f t="shared" si="65"/>
        <v>0</v>
      </c>
      <c r="BP129" s="2047">
        <f t="shared" si="39"/>
        <v>0</v>
      </c>
      <c r="BQ129" s="2047">
        <f t="shared" si="40"/>
        <v>0</v>
      </c>
      <c r="BR129" s="2047">
        <f t="shared" si="41"/>
        <v>0</v>
      </c>
      <c r="BS129" s="2047">
        <f t="shared" si="42"/>
        <v>0</v>
      </c>
      <c r="BT129" s="2047">
        <f t="shared" si="43"/>
        <v>0</v>
      </c>
      <c r="BU129" s="2047">
        <f t="shared" si="44"/>
        <v>0</v>
      </c>
      <c r="BV129" s="2047">
        <f t="shared" si="45"/>
        <v>0</v>
      </c>
      <c r="BW129" s="2048">
        <f t="shared" si="46"/>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7"/>
        <v>0</v>
      </c>
      <c r="F130" s="2034"/>
      <c r="G130" s="1905" t="str">
        <f t="shared" si="47"/>
        <v/>
      </c>
      <c r="H130" s="1470">
        <f t="shared" si="48"/>
        <v>0</v>
      </c>
      <c r="I130" s="1887"/>
      <c r="J130" s="1257">
        <f t="shared" si="49"/>
        <v>0</v>
      </c>
      <c r="K130" s="2007"/>
      <c r="L130" s="1246">
        <f t="shared" si="50"/>
        <v>0</v>
      </c>
      <c r="M130" s="2035"/>
      <c r="N130" s="2036">
        <f t="shared" si="51"/>
        <v>0</v>
      </c>
      <c r="O130" s="2011"/>
      <c r="P130" s="2037">
        <f t="shared" si="52"/>
        <v>0</v>
      </c>
      <c r="Q130" s="2013"/>
      <c r="R130" s="2037">
        <f t="shared" si="53"/>
        <v>0</v>
      </c>
      <c r="S130" s="2014"/>
      <c r="T130" s="2037">
        <f t="shared" si="54"/>
        <v>0</v>
      </c>
      <c r="U130" s="2015"/>
      <c r="V130" s="2016"/>
      <c r="W130" s="2040">
        <f>IF('BR3'!$L$20="ACTIVE",'J-Pers'!$BC18,IF('BR2'!$L$20="ACTIVE",'J-Pers'!$AN18,IF('BR1'!$L$20="ACTIVE",'J-Pers'!$Y18, 'J-Pers'!$J18)))</f>
        <v>0</v>
      </c>
      <c r="X130" s="2040">
        <f t="shared" si="28"/>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5"/>
        <v>0</v>
      </c>
      <c r="AB130" s="2041">
        <f t="shared" si="56"/>
        <v>0</v>
      </c>
      <c r="AC130" s="2041">
        <f t="shared" si="57"/>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8"/>
        <v>0</v>
      </c>
      <c r="AW130" s="2044">
        <f t="shared" si="29"/>
        <v>0</v>
      </c>
      <c r="AX130" s="2044">
        <f t="shared" si="59"/>
        <v>0</v>
      </c>
      <c r="AY130" s="2044">
        <f t="shared" si="60"/>
        <v>0</v>
      </c>
      <c r="AZ130" s="2044">
        <f t="shared" si="61"/>
        <v>0</v>
      </c>
      <c r="BA130" s="2044">
        <f t="shared" si="62"/>
        <v>0</v>
      </c>
      <c r="BB130" s="2044">
        <f t="shared" si="63"/>
        <v>0</v>
      </c>
      <c r="BC130" s="2044">
        <f t="shared" si="30"/>
        <v>0</v>
      </c>
      <c r="BD130" s="2045">
        <f t="shared" si="31"/>
        <v>0</v>
      </c>
      <c r="BE130" s="1271"/>
      <c r="BF130" s="2046">
        <f t="shared" si="64"/>
        <v>0</v>
      </c>
      <c r="BG130" s="2047">
        <f t="shared" si="32"/>
        <v>0</v>
      </c>
      <c r="BH130" s="2047">
        <f t="shared" si="33"/>
        <v>0</v>
      </c>
      <c r="BI130" s="2047">
        <f t="shared" si="34"/>
        <v>0</v>
      </c>
      <c r="BJ130" s="2047">
        <f t="shared" si="35"/>
        <v>0</v>
      </c>
      <c r="BK130" s="2047">
        <f t="shared" si="36"/>
        <v>0</v>
      </c>
      <c r="BL130" s="2047">
        <f t="shared" si="37"/>
        <v>0</v>
      </c>
      <c r="BM130" s="2048">
        <f t="shared" si="38"/>
        <v>0</v>
      </c>
      <c r="BN130" s="1468"/>
      <c r="BO130" s="2046">
        <f t="shared" si="65"/>
        <v>0</v>
      </c>
      <c r="BP130" s="2047">
        <f t="shared" si="39"/>
        <v>0</v>
      </c>
      <c r="BQ130" s="2047">
        <f t="shared" si="40"/>
        <v>0</v>
      </c>
      <c r="BR130" s="2047">
        <f t="shared" si="41"/>
        <v>0</v>
      </c>
      <c r="BS130" s="2047">
        <f t="shared" si="42"/>
        <v>0</v>
      </c>
      <c r="BT130" s="2047">
        <f t="shared" si="43"/>
        <v>0</v>
      </c>
      <c r="BU130" s="2047">
        <f t="shared" si="44"/>
        <v>0</v>
      </c>
      <c r="BV130" s="2047">
        <f t="shared" si="45"/>
        <v>0</v>
      </c>
      <c r="BW130" s="2048">
        <f t="shared" si="46"/>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7"/>
        <v>0</v>
      </c>
      <c r="F131" s="2034"/>
      <c r="G131" s="1905" t="str">
        <f t="shared" si="47"/>
        <v/>
      </c>
      <c r="H131" s="1470">
        <f t="shared" si="48"/>
        <v>0</v>
      </c>
      <c r="I131" s="1887"/>
      <c r="J131" s="1257">
        <f t="shared" si="49"/>
        <v>0</v>
      </c>
      <c r="K131" s="2007"/>
      <c r="L131" s="1246">
        <f t="shared" si="50"/>
        <v>0</v>
      </c>
      <c r="M131" s="2035"/>
      <c r="N131" s="2036">
        <f t="shared" si="51"/>
        <v>0</v>
      </c>
      <c r="O131" s="2011"/>
      <c r="P131" s="2037">
        <f t="shared" si="52"/>
        <v>0</v>
      </c>
      <c r="Q131" s="2013"/>
      <c r="R131" s="2037">
        <f t="shared" si="53"/>
        <v>0</v>
      </c>
      <c r="S131" s="2014"/>
      <c r="T131" s="2037">
        <f t="shared" si="54"/>
        <v>0</v>
      </c>
      <c r="U131" s="2015"/>
      <c r="V131" s="2016"/>
      <c r="W131" s="2040">
        <f>IF('BR3'!$L$20="ACTIVE",'J-Pers'!$BC19,IF('BR2'!$L$20="ACTIVE",'J-Pers'!$AN19,IF('BR1'!$L$20="ACTIVE",'J-Pers'!$Y19, 'J-Pers'!$J19)))</f>
        <v>0</v>
      </c>
      <c r="X131" s="2040">
        <f t="shared" si="28"/>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5"/>
        <v>0</v>
      </c>
      <c r="AB131" s="2041">
        <f t="shared" si="56"/>
        <v>0</v>
      </c>
      <c r="AC131" s="2041">
        <f t="shared" si="57"/>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8"/>
        <v>0</v>
      </c>
      <c r="AW131" s="2044">
        <f t="shared" si="29"/>
        <v>0</v>
      </c>
      <c r="AX131" s="2044">
        <f t="shared" si="59"/>
        <v>0</v>
      </c>
      <c r="AY131" s="2044">
        <f t="shared" si="60"/>
        <v>0</v>
      </c>
      <c r="AZ131" s="2044">
        <f t="shared" si="61"/>
        <v>0</v>
      </c>
      <c r="BA131" s="2044">
        <f t="shared" si="62"/>
        <v>0</v>
      </c>
      <c r="BB131" s="2044">
        <f t="shared" si="63"/>
        <v>0</v>
      </c>
      <c r="BC131" s="2044">
        <f t="shared" si="30"/>
        <v>0</v>
      </c>
      <c r="BD131" s="2045">
        <f t="shared" si="31"/>
        <v>0</v>
      </c>
      <c r="BE131" s="1271"/>
      <c r="BF131" s="2046">
        <f t="shared" si="64"/>
        <v>0</v>
      </c>
      <c r="BG131" s="2047">
        <f t="shared" si="32"/>
        <v>0</v>
      </c>
      <c r="BH131" s="2047">
        <f t="shared" si="33"/>
        <v>0</v>
      </c>
      <c r="BI131" s="2047">
        <f t="shared" si="34"/>
        <v>0</v>
      </c>
      <c r="BJ131" s="2047">
        <f t="shared" si="35"/>
        <v>0</v>
      </c>
      <c r="BK131" s="2047">
        <f t="shared" si="36"/>
        <v>0</v>
      </c>
      <c r="BL131" s="2047">
        <f t="shared" si="37"/>
        <v>0</v>
      </c>
      <c r="BM131" s="2048">
        <f t="shared" si="38"/>
        <v>0</v>
      </c>
      <c r="BN131" s="1468"/>
      <c r="BO131" s="2046">
        <f t="shared" si="65"/>
        <v>0</v>
      </c>
      <c r="BP131" s="2047">
        <f t="shared" si="39"/>
        <v>0</v>
      </c>
      <c r="BQ131" s="2047">
        <f t="shared" si="40"/>
        <v>0</v>
      </c>
      <c r="BR131" s="2047">
        <f t="shared" si="41"/>
        <v>0</v>
      </c>
      <c r="BS131" s="2047">
        <f t="shared" si="42"/>
        <v>0</v>
      </c>
      <c r="BT131" s="2047">
        <f t="shared" si="43"/>
        <v>0</v>
      </c>
      <c r="BU131" s="2047">
        <f t="shared" si="44"/>
        <v>0</v>
      </c>
      <c r="BV131" s="2047">
        <f t="shared" si="45"/>
        <v>0</v>
      </c>
      <c r="BW131" s="2048">
        <f t="shared" si="46"/>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7"/>
        <v>0</v>
      </c>
      <c r="F132" s="2034"/>
      <c r="G132" s="1905" t="str">
        <f t="shared" si="47"/>
        <v/>
      </c>
      <c r="H132" s="1470">
        <f t="shared" si="48"/>
        <v>0</v>
      </c>
      <c r="I132" s="1887"/>
      <c r="J132" s="1257">
        <f t="shared" si="49"/>
        <v>0</v>
      </c>
      <c r="K132" s="2007"/>
      <c r="L132" s="1246">
        <f t="shared" si="50"/>
        <v>0</v>
      </c>
      <c r="M132" s="2035"/>
      <c r="N132" s="2036">
        <f t="shared" si="51"/>
        <v>0</v>
      </c>
      <c r="O132" s="2011"/>
      <c r="P132" s="2037">
        <f t="shared" si="52"/>
        <v>0</v>
      </c>
      <c r="Q132" s="2013"/>
      <c r="R132" s="2037">
        <f t="shared" si="53"/>
        <v>0</v>
      </c>
      <c r="S132" s="2014"/>
      <c r="T132" s="2037">
        <f t="shared" si="54"/>
        <v>0</v>
      </c>
      <c r="U132" s="2015"/>
      <c r="V132" s="2016"/>
      <c r="W132" s="2040">
        <f>IF('BR3'!$L$20="ACTIVE",'J-Pers'!$BC20,IF('BR2'!$L$20="ACTIVE",'J-Pers'!$AN20,IF('BR1'!$L$20="ACTIVE",'J-Pers'!$Y20, 'J-Pers'!$J20)))</f>
        <v>0</v>
      </c>
      <c r="X132" s="2040">
        <f t="shared" si="28"/>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5"/>
        <v>0</v>
      </c>
      <c r="AB132" s="2041">
        <f t="shared" si="56"/>
        <v>0</v>
      </c>
      <c r="AC132" s="2041">
        <f t="shared" si="57"/>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8"/>
        <v>0</v>
      </c>
      <c r="AW132" s="2044">
        <f t="shared" si="29"/>
        <v>0</v>
      </c>
      <c r="AX132" s="2044">
        <f t="shared" si="59"/>
        <v>0</v>
      </c>
      <c r="AY132" s="2044">
        <f t="shared" si="60"/>
        <v>0</v>
      </c>
      <c r="AZ132" s="2044">
        <f t="shared" si="61"/>
        <v>0</v>
      </c>
      <c r="BA132" s="2044">
        <f t="shared" si="62"/>
        <v>0</v>
      </c>
      <c r="BB132" s="2044">
        <f t="shared" si="63"/>
        <v>0</v>
      </c>
      <c r="BC132" s="2044">
        <f t="shared" si="30"/>
        <v>0</v>
      </c>
      <c r="BD132" s="2045">
        <f t="shared" si="31"/>
        <v>0</v>
      </c>
      <c r="BE132" s="1271"/>
      <c r="BF132" s="2046">
        <f t="shared" si="64"/>
        <v>0</v>
      </c>
      <c r="BG132" s="2047">
        <f t="shared" si="32"/>
        <v>0</v>
      </c>
      <c r="BH132" s="2047">
        <f t="shared" si="33"/>
        <v>0</v>
      </c>
      <c r="BI132" s="2047">
        <f t="shared" si="34"/>
        <v>0</v>
      </c>
      <c r="BJ132" s="2047">
        <f t="shared" si="35"/>
        <v>0</v>
      </c>
      <c r="BK132" s="2047">
        <f t="shared" si="36"/>
        <v>0</v>
      </c>
      <c r="BL132" s="2047">
        <f t="shared" si="37"/>
        <v>0</v>
      </c>
      <c r="BM132" s="2048">
        <f t="shared" si="38"/>
        <v>0</v>
      </c>
      <c r="BN132" s="1468"/>
      <c r="BO132" s="2046">
        <f t="shared" si="65"/>
        <v>0</v>
      </c>
      <c r="BP132" s="2047">
        <f t="shared" si="39"/>
        <v>0</v>
      </c>
      <c r="BQ132" s="2047">
        <f t="shared" si="40"/>
        <v>0</v>
      </c>
      <c r="BR132" s="2047">
        <f t="shared" si="41"/>
        <v>0</v>
      </c>
      <c r="BS132" s="2047">
        <f t="shared" si="42"/>
        <v>0</v>
      </c>
      <c r="BT132" s="2047">
        <f t="shared" si="43"/>
        <v>0</v>
      </c>
      <c r="BU132" s="2047">
        <f t="shared" si="44"/>
        <v>0</v>
      </c>
      <c r="BV132" s="2047">
        <f t="shared" si="45"/>
        <v>0</v>
      </c>
      <c r="BW132" s="2048">
        <f t="shared" si="46"/>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7"/>
        <v>0</v>
      </c>
      <c r="F133" s="2034"/>
      <c r="G133" s="1905" t="str">
        <f t="shared" si="47"/>
        <v/>
      </c>
      <c r="H133" s="1470">
        <f t="shared" si="48"/>
        <v>0</v>
      </c>
      <c r="I133" s="1887"/>
      <c r="J133" s="1257">
        <f t="shared" si="49"/>
        <v>0</v>
      </c>
      <c r="K133" s="2007"/>
      <c r="L133" s="1246">
        <f t="shared" si="50"/>
        <v>0</v>
      </c>
      <c r="M133" s="2035"/>
      <c r="N133" s="2036">
        <f t="shared" si="51"/>
        <v>0</v>
      </c>
      <c r="O133" s="2011"/>
      <c r="P133" s="2037">
        <f t="shared" si="52"/>
        <v>0</v>
      </c>
      <c r="Q133" s="2013"/>
      <c r="R133" s="2037">
        <f t="shared" si="53"/>
        <v>0</v>
      </c>
      <c r="S133" s="2014"/>
      <c r="T133" s="2037">
        <f t="shared" si="54"/>
        <v>0</v>
      </c>
      <c r="U133" s="2015"/>
      <c r="V133" s="2016"/>
      <c r="W133" s="2040">
        <f>IF('BR3'!$L$20="ACTIVE",'J-Pers'!$BC21,IF('BR2'!$L$20="ACTIVE",'J-Pers'!$AN21,IF('BR1'!$L$20="ACTIVE",'J-Pers'!$Y21, 'J-Pers'!$J21)))</f>
        <v>0</v>
      </c>
      <c r="X133" s="2040">
        <f t="shared" si="28"/>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5"/>
        <v>0</v>
      </c>
      <c r="AB133" s="2041">
        <f t="shared" si="56"/>
        <v>0</v>
      </c>
      <c r="AC133" s="2041">
        <f t="shared" si="57"/>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8"/>
        <v>0</v>
      </c>
      <c r="AW133" s="2044">
        <f t="shared" si="29"/>
        <v>0</v>
      </c>
      <c r="AX133" s="2044">
        <f t="shared" si="59"/>
        <v>0</v>
      </c>
      <c r="AY133" s="2044">
        <f t="shared" si="60"/>
        <v>0</v>
      </c>
      <c r="AZ133" s="2044">
        <f t="shared" si="61"/>
        <v>0</v>
      </c>
      <c r="BA133" s="2044">
        <f t="shared" si="62"/>
        <v>0</v>
      </c>
      <c r="BB133" s="2044">
        <f t="shared" si="63"/>
        <v>0</v>
      </c>
      <c r="BC133" s="2044">
        <f t="shared" si="30"/>
        <v>0</v>
      </c>
      <c r="BD133" s="2045">
        <f t="shared" si="31"/>
        <v>0</v>
      </c>
      <c r="BE133" s="1271"/>
      <c r="BF133" s="2046">
        <f t="shared" si="64"/>
        <v>0</v>
      </c>
      <c r="BG133" s="2047">
        <f t="shared" si="32"/>
        <v>0</v>
      </c>
      <c r="BH133" s="2047">
        <f t="shared" si="33"/>
        <v>0</v>
      </c>
      <c r="BI133" s="2047">
        <f t="shared" si="34"/>
        <v>0</v>
      </c>
      <c r="BJ133" s="2047">
        <f t="shared" si="35"/>
        <v>0</v>
      </c>
      <c r="BK133" s="2047">
        <f t="shared" si="36"/>
        <v>0</v>
      </c>
      <c r="BL133" s="2047">
        <f t="shared" si="37"/>
        <v>0</v>
      </c>
      <c r="BM133" s="2048">
        <f t="shared" si="38"/>
        <v>0</v>
      </c>
      <c r="BN133" s="1468"/>
      <c r="BO133" s="2046">
        <f t="shared" si="65"/>
        <v>0</v>
      </c>
      <c r="BP133" s="2047">
        <f t="shared" si="39"/>
        <v>0</v>
      </c>
      <c r="BQ133" s="2047">
        <f t="shared" si="40"/>
        <v>0</v>
      </c>
      <c r="BR133" s="2047">
        <f t="shared" si="41"/>
        <v>0</v>
      </c>
      <c r="BS133" s="2047">
        <f t="shared" si="42"/>
        <v>0</v>
      </c>
      <c r="BT133" s="2047">
        <f t="shared" si="43"/>
        <v>0</v>
      </c>
      <c r="BU133" s="2047">
        <f t="shared" si="44"/>
        <v>0</v>
      </c>
      <c r="BV133" s="2047">
        <f t="shared" si="45"/>
        <v>0</v>
      </c>
      <c r="BW133" s="2048">
        <f t="shared" si="46"/>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7"/>
        <v>0</v>
      </c>
      <c r="F134" s="2034"/>
      <c r="G134" s="1905" t="str">
        <f t="shared" si="47"/>
        <v/>
      </c>
      <c r="H134" s="1470">
        <f t="shared" si="48"/>
        <v>0</v>
      </c>
      <c r="I134" s="1887"/>
      <c r="J134" s="1257">
        <f t="shared" si="49"/>
        <v>0</v>
      </c>
      <c r="K134" s="2007"/>
      <c r="L134" s="1246">
        <f t="shared" si="50"/>
        <v>0</v>
      </c>
      <c r="M134" s="2035"/>
      <c r="N134" s="2036">
        <f t="shared" si="51"/>
        <v>0</v>
      </c>
      <c r="O134" s="2011"/>
      <c r="P134" s="2037">
        <f t="shared" si="52"/>
        <v>0</v>
      </c>
      <c r="Q134" s="2013"/>
      <c r="R134" s="2037">
        <f t="shared" si="53"/>
        <v>0</v>
      </c>
      <c r="S134" s="2014"/>
      <c r="T134" s="2037">
        <f t="shared" si="54"/>
        <v>0</v>
      </c>
      <c r="U134" s="2015"/>
      <c r="V134" s="2016"/>
      <c r="W134" s="2040">
        <f>IF('BR3'!$L$20="ACTIVE",'J-Pers'!$BC22,IF('BR2'!$L$20="ACTIVE",'J-Pers'!$AN22,IF('BR1'!$L$20="ACTIVE",'J-Pers'!$Y22, 'J-Pers'!$J22)))</f>
        <v>0</v>
      </c>
      <c r="X134" s="2040">
        <f t="shared" si="28"/>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5"/>
        <v>0</v>
      </c>
      <c r="AB134" s="2041">
        <f t="shared" si="56"/>
        <v>0</v>
      </c>
      <c r="AC134" s="2041">
        <f t="shared" si="57"/>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8"/>
        <v>0</v>
      </c>
      <c r="AW134" s="2044">
        <f t="shared" si="29"/>
        <v>0</v>
      </c>
      <c r="AX134" s="2044">
        <f t="shared" si="59"/>
        <v>0</v>
      </c>
      <c r="AY134" s="2044">
        <f t="shared" si="60"/>
        <v>0</v>
      </c>
      <c r="AZ134" s="2044">
        <f t="shared" si="61"/>
        <v>0</v>
      </c>
      <c r="BA134" s="2044">
        <f t="shared" si="62"/>
        <v>0</v>
      </c>
      <c r="BB134" s="2044">
        <f t="shared" si="63"/>
        <v>0</v>
      </c>
      <c r="BC134" s="2044">
        <f t="shared" si="30"/>
        <v>0</v>
      </c>
      <c r="BD134" s="2045">
        <f t="shared" si="31"/>
        <v>0</v>
      </c>
      <c r="BE134" s="799"/>
      <c r="BF134" s="2046">
        <f t="shared" si="64"/>
        <v>0</v>
      </c>
      <c r="BG134" s="2047">
        <f t="shared" si="32"/>
        <v>0</v>
      </c>
      <c r="BH134" s="2047">
        <f t="shared" si="33"/>
        <v>0</v>
      </c>
      <c r="BI134" s="2047">
        <f t="shared" si="34"/>
        <v>0</v>
      </c>
      <c r="BJ134" s="2047">
        <f t="shared" si="35"/>
        <v>0</v>
      </c>
      <c r="BK134" s="2047">
        <f t="shared" si="36"/>
        <v>0</v>
      </c>
      <c r="BL134" s="2047">
        <f t="shared" si="37"/>
        <v>0</v>
      </c>
      <c r="BM134" s="2048">
        <f t="shared" si="38"/>
        <v>0</v>
      </c>
      <c r="BN134" s="1468"/>
      <c r="BO134" s="2046">
        <f t="shared" si="65"/>
        <v>0</v>
      </c>
      <c r="BP134" s="2047">
        <f t="shared" si="39"/>
        <v>0</v>
      </c>
      <c r="BQ134" s="2047">
        <f t="shared" si="40"/>
        <v>0</v>
      </c>
      <c r="BR134" s="2047">
        <f t="shared" si="41"/>
        <v>0</v>
      </c>
      <c r="BS134" s="2047">
        <f t="shared" si="42"/>
        <v>0</v>
      </c>
      <c r="BT134" s="2047">
        <f t="shared" si="43"/>
        <v>0</v>
      </c>
      <c r="BU134" s="2047">
        <f t="shared" si="44"/>
        <v>0</v>
      </c>
      <c r="BV134" s="2047">
        <f t="shared" si="45"/>
        <v>0</v>
      </c>
      <c r="BW134" s="2048">
        <f t="shared" si="46"/>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7"/>
        <v>0</v>
      </c>
      <c r="F135" s="2034"/>
      <c r="G135" s="1905" t="str">
        <f t="shared" si="47"/>
        <v/>
      </c>
      <c r="H135" s="1470">
        <f t="shared" si="48"/>
        <v>0</v>
      </c>
      <c r="I135" s="1887"/>
      <c r="J135" s="1257">
        <f t="shared" si="49"/>
        <v>0</v>
      </c>
      <c r="K135" s="2007"/>
      <c r="L135" s="1246">
        <f t="shared" si="50"/>
        <v>0</v>
      </c>
      <c r="M135" s="2035"/>
      <c r="N135" s="2036">
        <f t="shared" si="51"/>
        <v>0</v>
      </c>
      <c r="O135" s="2011"/>
      <c r="P135" s="2037">
        <f t="shared" si="52"/>
        <v>0</v>
      </c>
      <c r="Q135" s="2013"/>
      <c r="R135" s="2037">
        <f t="shared" si="53"/>
        <v>0</v>
      </c>
      <c r="S135" s="2014"/>
      <c r="T135" s="2037">
        <f t="shared" si="54"/>
        <v>0</v>
      </c>
      <c r="U135" s="2015"/>
      <c r="V135" s="2016"/>
      <c r="W135" s="2040">
        <f>IF('BR3'!$L$20="ACTIVE",'J-Pers'!$BC23,IF('BR2'!$L$20="ACTIVE",'J-Pers'!$AN23,IF('BR1'!$L$20="ACTIVE",'J-Pers'!$Y23, 'J-Pers'!$J23)))</f>
        <v>0</v>
      </c>
      <c r="X135" s="2040">
        <f t="shared" si="28"/>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5"/>
        <v>0</v>
      </c>
      <c r="AB135" s="2041">
        <f t="shared" si="56"/>
        <v>0</v>
      </c>
      <c r="AC135" s="2041">
        <f t="shared" si="57"/>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8"/>
        <v>0</v>
      </c>
      <c r="AW135" s="2044">
        <f t="shared" si="29"/>
        <v>0</v>
      </c>
      <c r="AX135" s="2044">
        <f t="shared" si="59"/>
        <v>0</v>
      </c>
      <c r="AY135" s="2044">
        <f t="shared" si="60"/>
        <v>0</v>
      </c>
      <c r="AZ135" s="2044">
        <f t="shared" si="61"/>
        <v>0</v>
      </c>
      <c r="BA135" s="2044">
        <f t="shared" si="62"/>
        <v>0</v>
      </c>
      <c r="BB135" s="2044">
        <f t="shared" si="63"/>
        <v>0</v>
      </c>
      <c r="BC135" s="2044">
        <f t="shared" si="30"/>
        <v>0</v>
      </c>
      <c r="BD135" s="2045">
        <f t="shared" si="31"/>
        <v>0</v>
      </c>
      <c r="BE135" s="1271"/>
      <c r="BF135" s="2046">
        <f t="shared" si="64"/>
        <v>0</v>
      </c>
      <c r="BG135" s="2047">
        <f t="shared" si="32"/>
        <v>0</v>
      </c>
      <c r="BH135" s="2047">
        <f t="shared" si="33"/>
        <v>0</v>
      </c>
      <c r="BI135" s="2047">
        <f t="shared" si="34"/>
        <v>0</v>
      </c>
      <c r="BJ135" s="2047">
        <f t="shared" si="35"/>
        <v>0</v>
      </c>
      <c r="BK135" s="2047">
        <f t="shared" si="36"/>
        <v>0</v>
      </c>
      <c r="BL135" s="2047">
        <f t="shared" si="37"/>
        <v>0</v>
      </c>
      <c r="BM135" s="2048">
        <f t="shared" si="38"/>
        <v>0</v>
      </c>
      <c r="BN135" s="1468"/>
      <c r="BO135" s="2046">
        <f t="shared" si="65"/>
        <v>0</v>
      </c>
      <c r="BP135" s="2047">
        <f t="shared" si="39"/>
        <v>0</v>
      </c>
      <c r="BQ135" s="2047">
        <f t="shared" si="40"/>
        <v>0</v>
      </c>
      <c r="BR135" s="2047">
        <f t="shared" si="41"/>
        <v>0</v>
      </c>
      <c r="BS135" s="2047">
        <f t="shared" si="42"/>
        <v>0</v>
      </c>
      <c r="BT135" s="2047">
        <f t="shared" si="43"/>
        <v>0</v>
      </c>
      <c r="BU135" s="2047">
        <f t="shared" si="44"/>
        <v>0</v>
      </c>
      <c r="BV135" s="2047">
        <f t="shared" si="45"/>
        <v>0</v>
      </c>
      <c r="BW135" s="2048">
        <f t="shared" si="46"/>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7"/>
        <v>0</v>
      </c>
      <c r="F136" s="2034"/>
      <c r="G136" s="1905" t="str">
        <f t="shared" si="47"/>
        <v/>
      </c>
      <c r="H136" s="1470">
        <f t="shared" si="48"/>
        <v>0</v>
      </c>
      <c r="I136" s="1887"/>
      <c r="J136" s="1257">
        <f t="shared" si="49"/>
        <v>0</v>
      </c>
      <c r="K136" s="2007"/>
      <c r="L136" s="1246">
        <f t="shared" si="50"/>
        <v>0</v>
      </c>
      <c r="M136" s="2035"/>
      <c r="N136" s="2036">
        <f t="shared" si="51"/>
        <v>0</v>
      </c>
      <c r="O136" s="2011"/>
      <c r="P136" s="2037">
        <f t="shared" si="52"/>
        <v>0</v>
      </c>
      <c r="Q136" s="2013"/>
      <c r="R136" s="2037">
        <f t="shared" si="53"/>
        <v>0</v>
      </c>
      <c r="S136" s="2014"/>
      <c r="T136" s="2037">
        <f t="shared" si="54"/>
        <v>0</v>
      </c>
      <c r="U136" s="2015"/>
      <c r="V136" s="2016"/>
      <c r="W136" s="2040">
        <f>IF('BR3'!$L$20="ACTIVE",'J-Pers'!$BC24,IF('BR2'!$L$20="ACTIVE",'J-Pers'!$AN24,IF('BR1'!$L$20="ACTIVE",'J-Pers'!$Y24, 'J-Pers'!$J24)))</f>
        <v>0</v>
      </c>
      <c r="X136" s="2040">
        <f t="shared" si="28"/>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5"/>
        <v>0</v>
      </c>
      <c r="AB136" s="2041">
        <f t="shared" si="56"/>
        <v>0</v>
      </c>
      <c r="AC136" s="2041">
        <f t="shared" si="57"/>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8"/>
        <v>0</v>
      </c>
      <c r="AW136" s="2044">
        <f t="shared" si="29"/>
        <v>0</v>
      </c>
      <c r="AX136" s="2044">
        <f t="shared" si="59"/>
        <v>0</v>
      </c>
      <c r="AY136" s="2044">
        <f t="shared" si="60"/>
        <v>0</v>
      </c>
      <c r="AZ136" s="2044">
        <f t="shared" si="61"/>
        <v>0</v>
      </c>
      <c r="BA136" s="2044">
        <f t="shared" si="62"/>
        <v>0</v>
      </c>
      <c r="BB136" s="2044">
        <f t="shared" si="63"/>
        <v>0</v>
      </c>
      <c r="BC136" s="2044">
        <f t="shared" si="30"/>
        <v>0</v>
      </c>
      <c r="BD136" s="2045">
        <f t="shared" si="31"/>
        <v>0</v>
      </c>
      <c r="BE136" s="1271"/>
      <c r="BF136" s="2046">
        <f t="shared" si="64"/>
        <v>0</v>
      </c>
      <c r="BG136" s="2047">
        <f t="shared" si="32"/>
        <v>0</v>
      </c>
      <c r="BH136" s="2047">
        <f t="shared" si="33"/>
        <v>0</v>
      </c>
      <c r="BI136" s="2047">
        <f t="shared" si="34"/>
        <v>0</v>
      </c>
      <c r="BJ136" s="2047">
        <f t="shared" si="35"/>
        <v>0</v>
      </c>
      <c r="BK136" s="2047">
        <f t="shared" si="36"/>
        <v>0</v>
      </c>
      <c r="BL136" s="2047">
        <f t="shared" si="37"/>
        <v>0</v>
      </c>
      <c r="BM136" s="2048">
        <f t="shared" si="38"/>
        <v>0</v>
      </c>
      <c r="BN136" s="1468"/>
      <c r="BO136" s="2046">
        <f t="shared" si="65"/>
        <v>0</v>
      </c>
      <c r="BP136" s="2047">
        <f t="shared" si="39"/>
        <v>0</v>
      </c>
      <c r="BQ136" s="2047">
        <f t="shared" si="40"/>
        <v>0</v>
      </c>
      <c r="BR136" s="2047">
        <f t="shared" si="41"/>
        <v>0</v>
      </c>
      <c r="BS136" s="2047">
        <f t="shared" si="42"/>
        <v>0</v>
      </c>
      <c r="BT136" s="2047">
        <f t="shared" si="43"/>
        <v>0</v>
      </c>
      <c r="BU136" s="2047">
        <f t="shared" si="44"/>
        <v>0</v>
      </c>
      <c r="BV136" s="2047">
        <f t="shared" si="45"/>
        <v>0</v>
      </c>
      <c r="BW136" s="2048">
        <f t="shared" si="46"/>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7"/>
        <v>0</v>
      </c>
      <c r="F137" s="2034"/>
      <c r="G137" s="1905" t="str">
        <f t="shared" si="47"/>
        <v/>
      </c>
      <c r="H137" s="1470">
        <f t="shared" si="48"/>
        <v>0</v>
      </c>
      <c r="I137" s="1887"/>
      <c r="J137" s="1257">
        <f t="shared" si="49"/>
        <v>0</v>
      </c>
      <c r="K137" s="2007"/>
      <c r="L137" s="1246">
        <f t="shared" si="50"/>
        <v>0</v>
      </c>
      <c r="M137" s="2035"/>
      <c r="N137" s="2036">
        <f t="shared" si="51"/>
        <v>0</v>
      </c>
      <c r="O137" s="2011"/>
      <c r="P137" s="2037">
        <f t="shared" si="52"/>
        <v>0</v>
      </c>
      <c r="Q137" s="2013"/>
      <c r="R137" s="2037">
        <f t="shared" si="53"/>
        <v>0</v>
      </c>
      <c r="S137" s="2014"/>
      <c r="T137" s="2037">
        <f t="shared" si="54"/>
        <v>0</v>
      </c>
      <c r="U137" s="2015"/>
      <c r="V137" s="2016"/>
      <c r="W137" s="2040">
        <f>IF('BR3'!$L$20="ACTIVE",'J-Pers'!$BC25,IF('BR2'!$L$20="ACTIVE",'J-Pers'!$AN25,IF('BR1'!$L$20="ACTIVE",'J-Pers'!$Y25, 'J-Pers'!$J25)))</f>
        <v>0</v>
      </c>
      <c r="X137" s="2040">
        <f t="shared" si="28"/>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5"/>
        <v>0</v>
      </c>
      <c r="AB137" s="2041">
        <f t="shared" si="56"/>
        <v>0</v>
      </c>
      <c r="AC137" s="2041">
        <f t="shared" si="57"/>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8"/>
        <v>0</v>
      </c>
      <c r="AW137" s="2044">
        <f t="shared" si="29"/>
        <v>0</v>
      </c>
      <c r="AX137" s="2044">
        <f t="shared" si="59"/>
        <v>0</v>
      </c>
      <c r="AY137" s="2044">
        <f t="shared" si="60"/>
        <v>0</v>
      </c>
      <c r="AZ137" s="2044">
        <f t="shared" si="61"/>
        <v>0</v>
      </c>
      <c r="BA137" s="2044">
        <f t="shared" si="62"/>
        <v>0</v>
      </c>
      <c r="BB137" s="2044">
        <f t="shared" si="63"/>
        <v>0</v>
      </c>
      <c r="BC137" s="2044">
        <f t="shared" si="30"/>
        <v>0</v>
      </c>
      <c r="BD137" s="2045">
        <f t="shared" si="31"/>
        <v>0</v>
      </c>
      <c r="BE137" s="1271"/>
      <c r="BF137" s="2046">
        <f t="shared" si="64"/>
        <v>0</v>
      </c>
      <c r="BG137" s="2047">
        <f t="shared" si="32"/>
        <v>0</v>
      </c>
      <c r="BH137" s="2047">
        <f t="shared" si="33"/>
        <v>0</v>
      </c>
      <c r="BI137" s="2047">
        <f t="shared" si="34"/>
        <v>0</v>
      </c>
      <c r="BJ137" s="2047">
        <f t="shared" si="35"/>
        <v>0</v>
      </c>
      <c r="BK137" s="2047">
        <f t="shared" si="36"/>
        <v>0</v>
      </c>
      <c r="BL137" s="2047">
        <f t="shared" si="37"/>
        <v>0</v>
      </c>
      <c r="BM137" s="2048">
        <f t="shared" si="38"/>
        <v>0</v>
      </c>
      <c r="BN137" s="1468"/>
      <c r="BO137" s="2046">
        <f t="shared" si="65"/>
        <v>0</v>
      </c>
      <c r="BP137" s="2047">
        <f t="shared" si="39"/>
        <v>0</v>
      </c>
      <c r="BQ137" s="2047">
        <f t="shared" si="40"/>
        <v>0</v>
      </c>
      <c r="BR137" s="2047">
        <f t="shared" si="41"/>
        <v>0</v>
      </c>
      <c r="BS137" s="2047">
        <f t="shared" si="42"/>
        <v>0</v>
      </c>
      <c r="BT137" s="2047">
        <f t="shared" si="43"/>
        <v>0</v>
      </c>
      <c r="BU137" s="2047">
        <f t="shared" si="44"/>
        <v>0</v>
      </c>
      <c r="BV137" s="2047">
        <f t="shared" si="45"/>
        <v>0</v>
      </c>
      <c r="BW137" s="2048">
        <f t="shared" si="46"/>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7"/>
        <v>0</v>
      </c>
      <c r="F138" s="2034"/>
      <c r="G138" s="1905" t="str">
        <f t="shared" si="47"/>
        <v/>
      </c>
      <c r="H138" s="1470">
        <f t="shared" si="48"/>
        <v>0</v>
      </c>
      <c r="I138" s="1887"/>
      <c r="J138" s="1257">
        <f t="shared" si="49"/>
        <v>0</v>
      </c>
      <c r="K138" s="2007"/>
      <c r="L138" s="1246">
        <f t="shared" si="50"/>
        <v>0</v>
      </c>
      <c r="M138" s="2035"/>
      <c r="N138" s="2036">
        <f t="shared" si="51"/>
        <v>0</v>
      </c>
      <c r="O138" s="2011"/>
      <c r="P138" s="2037">
        <f t="shared" si="52"/>
        <v>0</v>
      </c>
      <c r="Q138" s="2013"/>
      <c r="R138" s="2037">
        <f t="shared" si="53"/>
        <v>0</v>
      </c>
      <c r="S138" s="2014"/>
      <c r="T138" s="2037">
        <f t="shared" si="54"/>
        <v>0</v>
      </c>
      <c r="U138" s="2015"/>
      <c r="V138" s="2016"/>
      <c r="W138" s="2040">
        <f>IF('BR3'!$L$20="ACTIVE",'J-Pers'!$BC26,IF('BR2'!$L$20="ACTIVE",'J-Pers'!$AN26,IF('BR1'!$L$20="ACTIVE",'J-Pers'!$Y26, 'J-Pers'!$J26)))</f>
        <v>0</v>
      </c>
      <c r="X138" s="2040">
        <f t="shared" si="28"/>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5"/>
        <v>0</v>
      </c>
      <c r="AB138" s="2041">
        <f t="shared" si="56"/>
        <v>0</v>
      </c>
      <c r="AC138" s="2041">
        <f t="shared" si="57"/>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8"/>
        <v>0</v>
      </c>
      <c r="AW138" s="2044">
        <f t="shared" si="29"/>
        <v>0</v>
      </c>
      <c r="AX138" s="2044">
        <f t="shared" si="59"/>
        <v>0</v>
      </c>
      <c r="AY138" s="2044">
        <f t="shared" si="60"/>
        <v>0</v>
      </c>
      <c r="AZ138" s="2044">
        <f t="shared" si="61"/>
        <v>0</v>
      </c>
      <c r="BA138" s="2044">
        <f t="shared" si="62"/>
        <v>0</v>
      </c>
      <c r="BB138" s="2044">
        <f t="shared" si="63"/>
        <v>0</v>
      </c>
      <c r="BC138" s="2044">
        <f t="shared" si="30"/>
        <v>0</v>
      </c>
      <c r="BD138" s="2045">
        <f t="shared" si="31"/>
        <v>0</v>
      </c>
      <c r="BE138" s="1271"/>
      <c r="BF138" s="2046">
        <f t="shared" si="64"/>
        <v>0</v>
      </c>
      <c r="BG138" s="2047">
        <f t="shared" si="32"/>
        <v>0</v>
      </c>
      <c r="BH138" s="2047">
        <f t="shared" si="33"/>
        <v>0</v>
      </c>
      <c r="BI138" s="2047">
        <f t="shared" si="34"/>
        <v>0</v>
      </c>
      <c r="BJ138" s="2047">
        <f t="shared" si="35"/>
        <v>0</v>
      </c>
      <c r="BK138" s="2047">
        <f t="shared" si="36"/>
        <v>0</v>
      </c>
      <c r="BL138" s="2047">
        <f t="shared" si="37"/>
        <v>0</v>
      </c>
      <c r="BM138" s="2048">
        <f t="shared" si="38"/>
        <v>0</v>
      </c>
      <c r="BN138" s="1468"/>
      <c r="BO138" s="2046">
        <f t="shared" si="65"/>
        <v>0</v>
      </c>
      <c r="BP138" s="2047">
        <f t="shared" si="39"/>
        <v>0</v>
      </c>
      <c r="BQ138" s="2047">
        <f t="shared" si="40"/>
        <v>0</v>
      </c>
      <c r="BR138" s="2047">
        <f t="shared" si="41"/>
        <v>0</v>
      </c>
      <c r="BS138" s="2047">
        <f t="shared" si="42"/>
        <v>0</v>
      </c>
      <c r="BT138" s="2047">
        <f t="shared" si="43"/>
        <v>0</v>
      </c>
      <c r="BU138" s="2047">
        <f t="shared" si="44"/>
        <v>0</v>
      </c>
      <c r="BV138" s="2047">
        <f t="shared" si="45"/>
        <v>0</v>
      </c>
      <c r="BW138" s="2048">
        <f t="shared" si="46"/>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7"/>
        <v>0</v>
      </c>
      <c r="F139" s="2034"/>
      <c r="G139" s="1905" t="str">
        <f t="shared" si="47"/>
        <v/>
      </c>
      <c r="H139" s="1470">
        <f t="shared" si="48"/>
        <v>0</v>
      </c>
      <c r="I139" s="1887"/>
      <c r="J139" s="1257">
        <f t="shared" si="49"/>
        <v>0</v>
      </c>
      <c r="K139" s="2007"/>
      <c r="L139" s="1246">
        <f t="shared" si="50"/>
        <v>0</v>
      </c>
      <c r="M139" s="2035"/>
      <c r="N139" s="2036">
        <f t="shared" si="51"/>
        <v>0</v>
      </c>
      <c r="O139" s="2011"/>
      <c r="P139" s="2037">
        <f t="shared" si="52"/>
        <v>0</v>
      </c>
      <c r="Q139" s="2013"/>
      <c r="R139" s="2037">
        <f t="shared" si="53"/>
        <v>0</v>
      </c>
      <c r="S139" s="2014"/>
      <c r="T139" s="2037">
        <f t="shared" si="54"/>
        <v>0</v>
      </c>
      <c r="U139" s="2015"/>
      <c r="V139" s="2016"/>
      <c r="W139" s="2040">
        <f>IF('BR3'!$L$20="ACTIVE",'J-Pers'!$BC27,IF('BR2'!$L$20="ACTIVE",'J-Pers'!$AN27,IF('BR1'!$L$20="ACTIVE",'J-Pers'!$Y27, 'J-Pers'!$J27)))</f>
        <v>0</v>
      </c>
      <c r="X139" s="2040">
        <f t="shared" si="28"/>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5"/>
        <v>0</v>
      </c>
      <c r="AB139" s="2041">
        <f t="shared" si="56"/>
        <v>0</v>
      </c>
      <c r="AC139" s="2041">
        <f t="shared" si="57"/>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8"/>
        <v>0</v>
      </c>
      <c r="AW139" s="2044">
        <f t="shared" si="29"/>
        <v>0</v>
      </c>
      <c r="AX139" s="2044">
        <f t="shared" si="59"/>
        <v>0</v>
      </c>
      <c r="AY139" s="2044">
        <f t="shared" si="60"/>
        <v>0</v>
      </c>
      <c r="AZ139" s="2044">
        <f t="shared" si="61"/>
        <v>0</v>
      </c>
      <c r="BA139" s="2044">
        <f t="shared" si="62"/>
        <v>0</v>
      </c>
      <c r="BB139" s="2044">
        <f t="shared" si="63"/>
        <v>0</v>
      </c>
      <c r="BC139" s="2044">
        <f t="shared" si="30"/>
        <v>0</v>
      </c>
      <c r="BD139" s="2045">
        <f t="shared" si="31"/>
        <v>0</v>
      </c>
      <c r="BE139" s="799"/>
      <c r="BF139" s="2046">
        <f t="shared" si="64"/>
        <v>0</v>
      </c>
      <c r="BG139" s="2047">
        <f t="shared" si="32"/>
        <v>0</v>
      </c>
      <c r="BH139" s="2047">
        <f t="shared" si="33"/>
        <v>0</v>
      </c>
      <c r="BI139" s="2047">
        <f t="shared" si="34"/>
        <v>0</v>
      </c>
      <c r="BJ139" s="2047">
        <f t="shared" si="35"/>
        <v>0</v>
      </c>
      <c r="BK139" s="2047">
        <f t="shared" si="36"/>
        <v>0</v>
      </c>
      <c r="BL139" s="2047">
        <f t="shared" si="37"/>
        <v>0</v>
      </c>
      <c r="BM139" s="2048">
        <f t="shared" si="38"/>
        <v>0</v>
      </c>
      <c r="BN139" s="1468"/>
      <c r="BO139" s="2046">
        <f t="shared" si="65"/>
        <v>0</v>
      </c>
      <c r="BP139" s="2047">
        <f t="shared" si="39"/>
        <v>0</v>
      </c>
      <c r="BQ139" s="2047">
        <f t="shared" si="40"/>
        <v>0</v>
      </c>
      <c r="BR139" s="2047">
        <f t="shared" si="41"/>
        <v>0</v>
      </c>
      <c r="BS139" s="2047">
        <f t="shared" si="42"/>
        <v>0</v>
      </c>
      <c r="BT139" s="2047">
        <f t="shared" si="43"/>
        <v>0</v>
      </c>
      <c r="BU139" s="2047">
        <f t="shared" si="44"/>
        <v>0</v>
      </c>
      <c r="BV139" s="2047">
        <f t="shared" si="45"/>
        <v>0</v>
      </c>
      <c r="BW139" s="2048">
        <f t="shared" si="46"/>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7"/>
        <v>0</v>
      </c>
      <c r="F140" s="2034"/>
      <c r="G140" s="1905" t="str">
        <f t="shared" si="47"/>
        <v/>
      </c>
      <c r="H140" s="1470">
        <f t="shared" si="48"/>
        <v>0</v>
      </c>
      <c r="I140" s="1887"/>
      <c r="J140" s="1257">
        <f t="shared" si="49"/>
        <v>0</v>
      </c>
      <c r="K140" s="2007"/>
      <c r="L140" s="1246">
        <f t="shared" si="50"/>
        <v>0</v>
      </c>
      <c r="M140" s="2035"/>
      <c r="N140" s="2036">
        <f t="shared" si="51"/>
        <v>0</v>
      </c>
      <c r="O140" s="2011"/>
      <c r="P140" s="2037">
        <f t="shared" si="52"/>
        <v>0</v>
      </c>
      <c r="Q140" s="2013"/>
      <c r="R140" s="2037">
        <f t="shared" si="53"/>
        <v>0</v>
      </c>
      <c r="S140" s="2014"/>
      <c r="T140" s="2037">
        <f t="shared" si="54"/>
        <v>0</v>
      </c>
      <c r="U140" s="2015"/>
      <c r="V140" s="2016"/>
      <c r="W140" s="2040">
        <f>IF('BR3'!$L$20="ACTIVE",'J-Pers'!$BC28,IF('BR2'!$L$20="ACTIVE",'J-Pers'!$AN28,IF('BR1'!$L$20="ACTIVE",'J-Pers'!$Y28, 'J-Pers'!$J28)))</f>
        <v>0</v>
      </c>
      <c r="X140" s="2040">
        <f t="shared" si="28"/>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5"/>
        <v>0</v>
      </c>
      <c r="AB140" s="2041">
        <f t="shared" si="56"/>
        <v>0</v>
      </c>
      <c r="AC140" s="2041">
        <f t="shared" si="57"/>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8"/>
        <v>0</v>
      </c>
      <c r="AW140" s="2044">
        <f t="shared" si="29"/>
        <v>0</v>
      </c>
      <c r="AX140" s="2044">
        <f t="shared" si="59"/>
        <v>0</v>
      </c>
      <c r="AY140" s="2044">
        <f t="shared" si="60"/>
        <v>0</v>
      </c>
      <c r="AZ140" s="2044">
        <f t="shared" si="61"/>
        <v>0</v>
      </c>
      <c r="BA140" s="2044">
        <f t="shared" si="62"/>
        <v>0</v>
      </c>
      <c r="BB140" s="2044">
        <f t="shared" si="63"/>
        <v>0</v>
      </c>
      <c r="BC140" s="2044">
        <f t="shared" si="30"/>
        <v>0</v>
      </c>
      <c r="BD140" s="2045">
        <f t="shared" si="31"/>
        <v>0</v>
      </c>
      <c r="BE140" s="1271"/>
      <c r="BF140" s="2046">
        <f t="shared" si="64"/>
        <v>0</v>
      </c>
      <c r="BG140" s="2047">
        <f t="shared" si="32"/>
        <v>0</v>
      </c>
      <c r="BH140" s="2047">
        <f t="shared" si="33"/>
        <v>0</v>
      </c>
      <c r="BI140" s="2047">
        <f t="shared" si="34"/>
        <v>0</v>
      </c>
      <c r="BJ140" s="2047">
        <f t="shared" si="35"/>
        <v>0</v>
      </c>
      <c r="BK140" s="2047">
        <f t="shared" si="36"/>
        <v>0</v>
      </c>
      <c r="BL140" s="2047">
        <f t="shared" si="37"/>
        <v>0</v>
      </c>
      <c r="BM140" s="2048">
        <f t="shared" si="38"/>
        <v>0</v>
      </c>
      <c r="BN140" s="1468"/>
      <c r="BO140" s="2046">
        <f t="shared" si="65"/>
        <v>0</v>
      </c>
      <c r="BP140" s="2047">
        <f t="shared" si="39"/>
        <v>0</v>
      </c>
      <c r="BQ140" s="2047">
        <f t="shared" si="40"/>
        <v>0</v>
      </c>
      <c r="BR140" s="2047">
        <f t="shared" si="41"/>
        <v>0</v>
      </c>
      <c r="BS140" s="2047">
        <f t="shared" si="42"/>
        <v>0</v>
      </c>
      <c r="BT140" s="2047">
        <f t="shared" si="43"/>
        <v>0</v>
      </c>
      <c r="BU140" s="2047">
        <f t="shared" si="44"/>
        <v>0</v>
      </c>
      <c r="BV140" s="2047">
        <f t="shared" si="45"/>
        <v>0</v>
      </c>
      <c r="BW140" s="2048">
        <f t="shared" si="46"/>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7"/>
        <v>0</v>
      </c>
      <c r="F141" s="2034"/>
      <c r="G141" s="1905" t="str">
        <f t="shared" si="47"/>
        <v/>
      </c>
      <c r="H141" s="1470">
        <f t="shared" si="48"/>
        <v>0</v>
      </c>
      <c r="I141" s="1887"/>
      <c r="J141" s="1257">
        <f t="shared" si="49"/>
        <v>0</v>
      </c>
      <c r="K141" s="2007"/>
      <c r="L141" s="1246">
        <f t="shared" si="50"/>
        <v>0</v>
      </c>
      <c r="M141" s="2035"/>
      <c r="N141" s="2036">
        <f t="shared" si="51"/>
        <v>0</v>
      </c>
      <c r="O141" s="2011"/>
      <c r="P141" s="2037">
        <f t="shared" si="52"/>
        <v>0</v>
      </c>
      <c r="Q141" s="2013"/>
      <c r="R141" s="2037">
        <f t="shared" si="53"/>
        <v>0</v>
      </c>
      <c r="S141" s="2014"/>
      <c r="T141" s="2037">
        <f t="shared" si="54"/>
        <v>0</v>
      </c>
      <c r="U141" s="2015"/>
      <c r="V141" s="2016"/>
      <c r="W141" s="2040">
        <f>IF('BR3'!$L$20="ACTIVE",'J-Pers'!$BC29,IF('BR2'!$L$20="ACTIVE",'J-Pers'!$AN29,IF('BR1'!$L$20="ACTIVE",'J-Pers'!$Y29, 'J-Pers'!$J29)))</f>
        <v>0</v>
      </c>
      <c r="X141" s="2040">
        <f t="shared" si="28"/>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5"/>
        <v>0</v>
      </c>
      <c r="AB141" s="2041">
        <f t="shared" si="56"/>
        <v>0</v>
      </c>
      <c r="AC141" s="2041">
        <f t="shared" si="57"/>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8"/>
        <v>0</v>
      </c>
      <c r="AW141" s="2044">
        <f t="shared" si="29"/>
        <v>0</v>
      </c>
      <c r="AX141" s="2044">
        <f t="shared" si="59"/>
        <v>0</v>
      </c>
      <c r="AY141" s="2044">
        <f t="shared" si="60"/>
        <v>0</v>
      </c>
      <c r="AZ141" s="2044">
        <f t="shared" si="61"/>
        <v>0</v>
      </c>
      <c r="BA141" s="2044">
        <f t="shared" si="62"/>
        <v>0</v>
      </c>
      <c r="BB141" s="2044">
        <f t="shared" si="63"/>
        <v>0</v>
      </c>
      <c r="BC141" s="2044">
        <f t="shared" si="30"/>
        <v>0</v>
      </c>
      <c r="BD141" s="2045">
        <f t="shared" si="31"/>
        <v>0</v>
      </c>
      <c r="BE141" s="1271"/>
      <c r="BF141" s="2046">
        <f t="shared" si="64"/>
        <v>0</v>
      </c>
      <c r="BG141" s="2047">
        <f t="shared" si="32"/>
        <v>0</v>
      </c>
      <c r="BH141" s="2047">
        <f t="shared" si="33"/>
        <v>0</v>
      </c>
      <c r="BI141" s="2047">
        <f t="shared" si="34"/>
        <v>0</v>
      </c>
      <c r="BJ141" s="2047">
        <f t="shared" si="35"/>
        <v>0</v>
      </c>
      <c r="BK141" s="2047">
        <f t="shared" si="36"/>
        <v>0</v>
      </c>
      <c r="BL141" s="2047">
        <f t="shared" si="37"/>
        <v>0</v>
      </c>
      <c r="BM141" s="2048">
        <f t="shared" si="38"/>
        <v>0</v>
      </c>
      <c r="BN141" s="1468"/>
      <c r="BO141" s="2046">
        <f t="shared" si="65"/>
        <v>0</v>
      </c>
      <c r="BP141" s="2047">
        <f t="shared" si="39"/>
        <v>0</v>
      </c>
      <c r="BQ141" s="2047">
        <f t="shared" si="40"/>
        <v>0</v>
      </c>
      <c r="BR141" s="2047">
        <f t="shared" si="41"/>
        <v>0</v>
      </c>
      <c r="BS141" s="2047">
        <f t="shared" si="42"/>
        <v>0</v>
      </c>
      <c r="BT141" s="2047">
        <f t="shared" si="43"/>
        <v>0</v>
      </c>
      <c r="BU141" s="2047">
        <f t="shared" si="44"/>
        <v>0</v>
      </c>
      <c r="BV141" s="2047">
        <f t="shared" si="45"/>
        <v>0</v>
      </c>
      <c r="BW141" s="2048">
        <f t="shared" si="46"/>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7"/>
        <v>0</v>
      </c>
      <c r="F142" s="2034"/>
      <c r="G142" s="1905" t="str">
        <f t="shared" si="47"/>
        <v/>
      </c>
      <c r="H142" s="1470">
        <f t="shared" si="48"/>
        <v>0</v>
      </c>
      <c r="I142" s="1887"/>
      <c r="J142" s="1257">
        <f t="shared" si="49"/>
        <v>0</v>
      </c>
      <c r="K142" s="2007"/>
      <c r="L142" s="1246">
        <f t="shared" si="50"/>
        <v>0</v>
      </c>
      <c r="M142" s="2035"/>
      <c r="N142" s="2036">
        <f t="shared" si="51"/>
        <v>0</v>
      </c>
      <c r="O142" s="2011"/>
      <c r="P142" s="2037">
        <f t="shared" si="52"/>
        <v>0</v>
      </c>
      <c r="Q142" s="2013"/>
      <c r="R142" s="2037">
        <f t="shared" si="53"/>
        <v>0</v>
      </c>
      <c r="S142" s="2014"/>
      <c r="T142" s="2037">
        <f t="shared" si="54"/>
        <v>0</v>
      </c>
      <c r="U142" s="2015"/>
      <c r="V142" s="2016"/>
      <c r="W142" s="2040">
        <f>IF('BR3'!$L$20="ACTIVE",'J-Pers'!$BC30,IF('BR2'!$L$20="ACTIVE",'J-Pers'!$AN30,IF('BR1'!$L$20="ACTIVE",'J-Pers'!$Y30, 'J-Pers'!$J30)))</f>
        <v>0</v>
      </c>
      <c r="X142" s="2040">
        <f t="shared" si="28"/>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5"/>
        <v>0</v>
      </c>
      <c r="AB142" s="2041">
        <f t="shared" si="56"/>
        <v>0</v>
      </c>
      <c r="AC142" s="2041">
        <f t="shared" si="57"/>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8"/>
        <v>0</v>
      </c>
      <c r="AW142" s="2044">
        <f t="shared" si="29"/>
        <v>0</v>
      </c>
      <c r="AX142" s="2044">
        <f t="shared" si="59"/>
        <v>0</v>
      </c>
      <c r="AY142" s="2044">
        <f t="shared" si="60"/>
        <v>0</v>
      </c>
      <c r="AZ142" s="2044">
        <f t="shared" si="61"/>
        <v>0</v>
      </c>
      <c r="BA142" s="2044">
        <f t="shared" si="62"/>
        <v>0</v>
      </c>
      <c r="BB142" s="2044">
        <f t="shared" si="63"/>
        <v>0</v>
      </c>
      <c r="BC142" s="2044">
        <f t="shared" si="30"/>
        <v>0</v>
      </c>
      <c r="BD142" s="2045">
        <f t="shared" si="31"/>
        <v>0</v>
      </c>
      <c r="BE142" s="1271"/>
      <c r="BF142" s="2046">
        <f t="shared" si="64"/>
        <v>0</v>
      </c>
      <c r="BG142" s="2047">
        <f t="shared" si="32"/>
        <v>0</v>
      </c>
      <c r="BH142" s="2047">
        <f t="shared" si="33"/>
        <v>0</v>
      </c>
      <c r="BI142" s="2047">
        <f t="shared" si="34"/>
        <v>0</v>
      </c>
      <c r="BJ142" s="2047">
        <f t="shared" si="35"/>
        <v>0</v>
      </c>
      <c r="BK142" s="2047">
        <f t="shared" si="36"/>
        <v>0</v>
      </c>
      <c r="BL142" s="2047">
        <f t="shared" si="37"/>
        <v>0</v>
      </c>
      <c r="BM142" s="2048">
        <f t="shared" si="38"/>
        <v>0</v>
      </c>
      <c r="BN142" s="1468"/>
      <c r="BO142" s="2046">
        <f t="shared" si="65"/>
        <v>0</v>
      </c>
      <c r="BP142" s="2047">
        <f t="shared" si="39"/>
        <v>0</v>
      </c>
      <c r="BQ142" s="2047">
        <f t="shared" si="40"/>
        <v>0</v>
      </c>
      <c r="BR142" s="2047">
        <f t="shared" si="41"/>
        <v>0</v>
      </c>
      <c r="BS142" s="2047">
        <f t="shared" si="42"/>
        <v>0</v>
      </c>
      <c r="BT142" s="2047">
        <f t="shared" si="43"/>
        <v>0</v>
      </c>
      <c r="BU142" s="2047">
        <f t="shared" si="44"/>
        <v>0</v>
      </c>
      <c r="BV142" s="2047">
        <f t="shared" si="45"/>
        <v>0</v>
      </c>
      <c r="BW142" s="2048">
        <f t="shared" si="46"/>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7"/>
        <v>0</v>
      </c>
      <c r="F143" s="2034"/>
      <c r="G143" s="1905" t="str">
        <f t="shared" si="47"/>
        <v/>
      </c>
      <c r="H143" s="1470">
        <f t="shared" si="48"/>
        <v>0</v>
      </c>
      <c r="I143" s="1887"/>
      <c r="J143" s="1257">
        <f t="shared" si="49"/>
        <v>0</v>
      </c>
      <c r="K143" s="2007"/>
      <c r="L143" s="1246">
        <f t="shared" si="50"/>
        <v>0</v>
      </c>
      <c r="M143" s="2035"/>
      <c r="N143" s="2036">
        <f t="shared" si="51"/>
        <v>0</v>
      </c>
      <c r="O143" s="2011"/>
      <c r="P143" s="2037">
        <f t="shared" si="52"/>
        <v>0</v>
      </c>
      <c r="Q143" s="2013"/>
      <c r="R143" s="2037">
        <f t="shared" si="53"/>
        <v>0</v>
      </c>
      <c r="S143" s="2014"/>
      <c r="T143" s="2037">
        <f t="shared" si="54"/>
        <v>0</v>
      </c>
      <c r="U143" s="2015"/>
      <c r="V143" s="2016"/>
      <c r="W143" s="2040">
        <f>IF('BR3'!$L$20="ACTIVE",'J-Pers'!$BC31,IF('BR2'!$L$20="ACTIVE",'J-Pers'!$AN31,IF('BR1'!$L$20="ACTIVE",'J-Pers'!$Y31, 'J-Pers'!$J31)))</f>
        <v>0</v>
      </c>
      <c r="X143" s="2040">
        <f t="shared" si="28"/>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5"/>
        <v>0</v>
      </c>
      <c r="AB143" s="2041">
        <f t="shared" si="56"/>
        <v>0</v>
      </c>
      <c r="AC143" s="2041">
        <f t="shared" si="57"/>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8"/>
        <v>0</v>
      </c>
      <c r="AW143" s="2044">
        <f t="shared" si="29"/>
        <v>0</v>
      </c>
      <c r="AX143" s="2044">
        <f t="shared" si="59"/>
        <v>0</v>
      </c>
      <c r="AY143" s="2044">
        <f t="shared" si="60"/>
        <v>0</v>
      </c>
      <c r="AZ143" s="2044">
        <f t="shared" si="61"/>
        <v>0</v>
      </c>
      <c r="BA143" s="2044">
        <f t="shared" si="62"/>
        <v>0</v>
      </c>
      <c r="BB143" s="2044">
        <f t="shared" si="63"/>
        <v>0</v>
      </c>
      <c r="BC143" s="2044">
        <f t="shared" si="30"/>
        <v>0</v>
      </c>
      <c r="BD143" s="2045">
        <f t="shared" si="31"/>
        <v>0</v>
      </c>
      <c r="BE143" s="1271"/>
      <c r="BF143" s="2046">
        <f t="shared" si="64"/>
        <v>0</v>
      </c>
      <c r="BG143" s="2047">
        <f t="shared" si="32"/>
        <v>0</v>
      </c>
      <c r="BH143" s="2047">
        <f t="shared" si="33"/>
        <v>0</v>
      </c>
      <c r="BI143" s="2047">
        <f t="shared" si="34"/>
        <v>0</v>
      </c>
      <c r="BJ143" s="2047">
        <f t="shared" si="35"/>
        <v>0</v>
      </c>
      <c r="BK143" s="2047">
        <f t="shared" si="36"/>
        <v>0</v>
      </c>
      <c r="BL143" s="2047">
        <f t="shared" si="37"/>
        <v>0</v>
      </c>
      <c r="BM143" s="2048">
        <f t="shared" si="38"/>
        <v>0</v>
      </c>
      <c r="BN143" s="1468"/>
      <c r="BO143" s="2046">
        <f t="shared" si="65"/>
        <v>0</v>
      </c>
      <c r="BP143" s="2047">
        <f t="shared" si="39"/>
        <v>0</v>
      </c>
      <c r="BQ143" s="2047">
        <f t="shared" si="40"/>
        <v>0</v>
      </c>
      <c r="BR143" s="2047">
        <f t="shared" si="41"/>
        <v>0</v>
      </c>
      <c r="BS143" s="2047">
        <f t="shared" si="42"/>
        <v>0</v>
      </c>
      <c r="BT143" s="2047">
        <f t="shared" si="43"/>
        <v>0</v>
      </c>
      <c r="BU143" s="2047">
        <f t="shared" si="44"/>
        <v>0</v>
      </c>
      <c r="BV143" s="2047">
        <f t="shared" si="45"/>
        <v>0</v>
      </c>
      <c r="BW143" s="2048">
        <f t="shared" si="46"/>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7"/>
        <v>0</v>
      </c>
      <c r="F144" s="2034"/>
      <c r="G144" s="1905" t="str">
        <f t="shared" si="47"/>
        <v/>
      </c>
      <c r="H144" s="1470">
        <f t="shared" si="48"/>
        <v>0</v>
      </c>
      <c r="I144" s="1887"/>
      <c r="J144" s="1257">
        <f t="shared" si="49"/>
        <v>0</v>
      </c>
      <c r="K144" s="2007"/>
      <c r="L144" s="1246">
        <f t="shared" si="50"/>
        <v>0</v>
      </c>
      <c r="M144" s="2035"/>
      <c r="N144" s="2036">
        <f t="shared" si="51"/>
        <v>0</v>
      </c>
      <c r="O144" s="2011"/>
      <c r="P144" s="2037">
        <f t="shared" si="52"/>
        <v>0</v>
      </c>
      <c r="Q144" s="2013"/>
      <c r="R144" s="2037">
        <f t="shared" si="53"/>
        <v>0</v>
      </c>
      <c r="S144" s="2014"/>
      <c r="T144" s="2037">
        <f t="shared" si="54"/>
        <v>0</v>
      </c>
      <c r="U144" s="2015"/>
      <c r="V144" s="2016"/>
      <c r="W144" s="2040">
        <f>IF('BR3'!$L$20="ACTIVE",'J-Pers'!$BC32,IF('BR2'!$L$20="ACTIVE",'J-Pers'!$AN32,IF('BR1'!$L$20="ACTIVE",'J-Pers'!$Y32, 'J-Pers'!$J32)))</f>
        <v>0</v>
      </c>
      <c r="X144" s="2040">
        <f t="shared" si="28"/>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5"/>
        <v>0</v>
      </c>
      <c r="AB144" s="2041">
        <f t="shared" si="56"/>
        <v>0</v>
      </c>
      <c r="AC144" s="2041">
        <f t="shared" si="57"/>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8"/>
        <v>0</v>
      </c>
      <c r="AW144" s="2044">
        <f t="shared" si="29"/>
        <v>0</v>
      </c>
      <c r="AX144" s="2044">
        <f t="shared" si="59"/>
        <v>0</v>
      </c>
      <c r="AY144" s="2044">
        <f t="shared" si="60"/>
        <v>0</v>
      </c>
      <c r="AZ144" s="2044">
        <f t="shared" si="61"/>
        <v>0</v>
      </c>
      <c r="BA144" s="2044">
        <f t="shared" si="62"/>
        <v>0</v>
      </c>
      <c r="BB144" s="2044">
        <f t="shared" si="63"/>
        <v>0</v>
      </c>
      <c r="BC144" s="2044">
        <f t="shared" si="30"/>
        <v>0</v>
      </c>
      <c r="BD144" s="2045">
        <f t="shared" si="31"/>
        <v>0</v>
      </c>
      <c r="BE144" s="799"/>
      <c r="BF144" s="2046">
        <f t="shared" si="64"/>
        <v>0</v>
      </c>
      <c r="BG144" s="2047">
        <f t="shared" si="32"/>
        <v>0</v>
      </c>
      <c r="BH144" s="2047">
        <f t="shared" si="33"/>
        <v>0</v>
      </c>
      <c r="BI144" s="2047">
        <f t="shared" si="34"/>
        <v>0</v>
      </c>
      <c r="BJ144" s="2047">
        <f t="shared" si="35"/>
        <v>0</v>
      </c>
      <c r="BK144" s="2047">
        <f t="shared" si="36"/>
        <v>0</v>
      </c>
      <c r="BL144" s="2047">
        <f t="shared" si="37"/>
        <v>0</v>
      </c>
      <c r="BM144" s="2048">
        <f t="shared" si="38"/>
        <v>0</v>
      </c>
      <c r="BN144" s="1468"/>
      <c r="BO144" s="2046">
        <f t="shared" si="65"/>
        <v>0</v>
      </c>
      <c r="BP144" s="2047">
        <f t="shared" si="39"/>
        <v>0</v>
      </c>
      <c r="BQ144" s="2047">
        <f t="shared" si="40"/>
        <v>0</v>
      </c>
      <c r="BR144" s="2047">
        <f t="shared" si="41"/>
        <v>0</v>
      </c>
      <c r="BS144" s="2047">
        <f t="shared" si="42"/>
        <v>0</v>
      </c>
      <c r="BT144" s="2047">
        <f t="shared" si="43"/>
        <v>0</v>
      </c>
      <c r="BU144" s="2047">
        <f t="shared" si="44"/>
        <v>0</v>
      </c>
      <c r="BV144" s="2047">
        <f t="shared" si="45"/>
        <v>0</v>
      </c>
      <c r="BW144" s="2048">
        <f t="shared" si="46"/>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7"/>
        <v>0</v>
      </c>
      <c r="F145" s="2034"/>
      <c r="G145" s="1905" t="str">
        <f t="shared" si="47"/>
        <v/>
      </c>
      <c r="H145" s="1470">
        <f t="shared" si="48"/>
        <v>0</v>
      </c>
      <c r="I145" s="1887"/>
      <c r="J145" s="1257">
        <f t="shared" si="49"/>
        <v>0</v>
      </c>
      <c r="K145" s="2007"/>
      <c r="L145" s="1246">
        <f t="shared" si="50"/>
        <v>0</v>
      </c>
      <c r="M145" s="2035"/>
      <c r="N145" s="2036">
        <f t="shared" si="51"/>
        <v>0</v>
      </c>
      <c r="O145" s="2011"/>
      <c r="P145" s="2037">
        <f t="shared" si="52"/>
        <v>0</v>
      </c>
      <c r="Q145" s="2013"/>
      <c r="R145" s="2037">
        <f t="shared" si="53"/>
        <v>0</v>
      </c>
      <c r="S145" s="2014"/>
      <c r="T145" s="2037">
        <f t="shared" si="54"/>
        <v>0</v>
      </c>
      <c r="U145" s="2015"/>
      <c r="V145" s="2016"/>
      <c r="W145" s="2040">
        <f>IF('BR3'!$L$20="ACTIVE",'J-Pers'!$BC33,IF('BR2'!$L$20="ACTIVE",'J-Pers'!$AN33,IF('BR1'!$L$20="ACTIVE",'J-Pers'!$Y33, 'J-Pers'!$J33)))</f>
        <v>0</v>
      </c>
      <c r="X145" s="2040">
        <f t="shared" si="28"/>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5"/>
        <v>0</v>
      </c>
      <c r="AB145" s="2041">
        <f t="shared" si="56"/>
        <v>0</v>
      </c>
      <c r="AC145" s="2041">
        <f t="shared" si="57"/>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8"/>
        <v>0</v>
      </c>
      <c r="AW145" s="2044">
        <f t="shared" si="29"/>
        <v>0</v>
      </c>
      <c r="AX145" s="2044">
        <f t="shared" si="59"/>
        <v>0</v>
      </c>
      <c r="AY145" s="2044">
        <f t="shared" si="60"/>
        <v>0</v>
      </c>
      <c r="AZ145" s="2044">
        <f t="shared" si="61"/>
        <v>0</v>
      </c>
      <c r="BA145" s="2044">
        <f t="shared" si="62"/>
        <v>0</v>
      </c>
      <c r="BB145" s="2044">
        <f t="shared" si="63"/>
        <v>0</v>
      </c>
      <c r="BC145" s="2044">
        <f t="shared" si="30"/>
        <v>0</v>
      </c>
      <c r="BD145" s="2045">
        <f t="shared" si="31"/>
        <v>0</v>
      </c>
      <c r="BE145" s="1271"/>
      <c r="BF145" s="2046">
        <f t="shared" si="64"/>
        <v>0</v>
      </c>
      <c r="BG145" s="2047">
        <f t="shared" si="32"/>
        <v>0</v>
      </c>
      <c r="BH145" s="2047">
        <f t="shared" si="33"/>
        <v>0</v>
      </c>
      <c r="BI145" s="2047">
        <f t="shared" si="34"/>
        <v>0</v>
      </c>
      <c r="BJ145" s="2047">
        <f t="shared" si="35"/>
        <v>0</v>
      </c>
      <c r="BK145" s="2047">
        <f t="shared" si="36"/>
        <v>0</v>
      </c>
      <c r="BL145" s="2047">
        <f t="shared" si="37"/>
        <v>0</v>
      </c>
      <c r="BM145" s="2048">
        <f t="shared" si="38"/>
        <v>0</v>
      </c>
      <c r="BN145" s="1468"/>
      <c r="BO145" s="2046">
        <f t="shared" si="65"/>
        <v>0</v>
      </c>
      <c r="BP145" s="2047">
        <f t="shared" si="39"/>
        <v>0</v>
      </c>
      <c r="BQ145" s="2047">
        <f t="shared" si="40"/>
        <v>0</v>
      </c>
      <c r="BR145" s="2047">
        <f t="shared" si="41"/>
        <v>0</v>
      </c>
      <c r="BS145" s="2047">
        <f t="shared" si="42"/>
        <v>0</v>
      </c>
      <c r="BT145" s="2047">
        <f t="shared" si="43"/>
        <v>0</v>
      </c>
      <c r="BU145" s="2047">
        <f t="shared" si="44"/>
        <v>0</v>
      </c>
      <c r="BV145" s="2047">
        <f t="shared" si="45"/>
        <v>0</v>
      </c>
      <c r="BW145" s="2048">
        <f t="shared" si="46"/>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7"/>
        <v>0</v>
      </c>
      <c r="F146" s="2034"/>
      <c r="G146" s="1905" t="str">
        <f t="shared" si="47"/>
        <v/>
      </c>
      <c r="H146" s="1470">
        <f t="shared" si="48"/>
        <v>0</v>
      </c>
      <c r="I146" s="1887"/>
      <c r="J146" s="1257">
        <f t="shared" si="49"/>
        <v>0</v>
      </c>
      <c r="K146" s="2007"/>
      <c r="L146" s="1246">
        <f t="shared" si="50"/>
        <v>0</v>
      </c>
      <c r="M146" s="2035"/>
      <c r="N146" s="2036">
        <f t="shared" si="51"/>
        <v>0</v>
      </c>
      <c r="O146" s="2011"/>
      <c r="P146" s="2037">
        <f t="shared" si="52"/>
        <v>0</v>
      </c>
      <c r="Q146" s="2013"/>
      <c r="R146" s="2037">
        <f t="shared" si="53"/>
        <v>0</v>
      </c>
      <c r="S146" s="2014"/>
      <c r="T146" s="2037">
        <f t="shared" si="54"/>
        <v>0</v>
      </c>
      <c r="U146" s="2015"/>
      <c r="V146" s="2016"/>
      <c r="W146" s="2040">
        <f>IF('BR3'!$L$20="ACTIVE",'J-Pers'!$BC34,IF('BR2'!$L$20="ACTIVE",'J-Pers'!$AN34,IF('BR1'!$L$20="ACTIVE",'J-Pers'!$Y34, 'J-Pers'!$J34)))</f>
        <v>0</v>
      </c>
      <c r="X146" s="2040">
        <f t="shared" si="28"/>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5"/>
        <v>0</v>
      </c>
      <c r="AB146" s="2041">
        <f t="shared" si="56"/>
        <v>0</v>
      </c>
      <c r="AC146" s="2041">
        <f t="shared" si="57"/>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8"/>
        <v>0</v>
      </c>
      <c r="AW146" s="2044">
        <f t="shared" si="29"/>
        <v>0</v>
      </c>
      <c r="AX146" s="2044">
        <f t="shared" si="59"/>
        <v>0</v>
      </c>
      <c r="AY146" s="2044">
        <f t="shared" si="60"/>
        <v>0</v>
      </c>
      <c r="AZ146" s="2044">
        <f t="shared" si="61"/>
        <v>0</v>
      </c>
      <c r="BA146" s="2044">
        <f t="shared" si="62"/>
        <v>0</v>
      </c>
      <c r="BB146" s="2044">
        <f t="shared" si="63"/>
        <v>0</v>
      </c>
      <c r="BC146" s="2044">
        <f t="shared" si="30"/>
        <v>0</v>
      </c>
      <c r="BD146" s="2045">
        <f t="shared" si="31"/>
        <v>0</v>
      </c>
      <c r="BE146" s="1271"/>
      <c r="BF146" s="2046">
        <f t="shared" si="64"/>
        <v>0</v>
      </c>
      <c r="BG146" s="2047">
        <f t="shared" si="32"/>
        <v>0</v>
      </c>
      <c r="BH146" s="2047">
        <f t="shared" si="33"/>
        <v>0</v>
      </c>
      <c r="BI146" s="2047">
        <f t="shared" si="34"/>
        <v>0</v>
      </c>
      <c r="BJ146" s="2047">
        <f t="shared" si="35"/>
        <v>0</v>
      </c>
      <c r="BK146" s="2047">
        <f t="shared" si="36"/>
        <v>0</v>
      </c>
      <c r="BL146" s="2047">
        <f t="shared" si="37"/>
        <v>0</v>
      </c>
      <c r="BM146" s="2048">
        <f t="shared" si="38"/>
        <v>0</v>
      </c>
      <c r="BN146" s="1468"/>
      <c r="BO146" s="2046">
        <f t="shared" si="65"/>
        <v>0</v>
      </c>
      <c r="BP146" s="2047">
        <f t="shared" si="39"/>
        <v>0</v>
      </c>
      <c r="BQ146" s="2047">
        <f t="shared" si="40"/>
        <v>0</v>
      </c>
      <c r="BR146" s="2047">
        <f t="shared" si="41"/>
        <v>0</v>
      </c>
      <c r="BS146" s="2047">
        <f t="shared" si="42"/>
        <v>0</v>
      </c>
      <c r="BT146" s="2047">
        <f t="shared" si="43"/>
        <v>0</v>
      </c>
      <c r="BU146" s="2047">
        <f t="shared" si="44"/>
        <v>0</v>
      </c>
      <c r="BV146" s="2047">
        <f t="shared" si="45"/>
        <v>0</v>
      </c>
      <c r="BW146" s="2048">
        <f t="shared" si="46"/>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7"/>
        <v>0</v>
      </c>
      <c r="F147" s="2034"/>
      <c r="G147" s="1905" t="str">
        <f t="shared" si="47"/>
        <v/>
      </c>
      <c r="H147" s="1470">
        <f t="shared" si="48"/>
        <v>0</v>
      </c>
      <c r="I147" s="1887"/>
      <c r="J147" s="1257">
        <f t="shared" si="49"/>
        <v>0</v>
      </c>
      <c r="K147" s="2007"/>
      <c r="L147" s="1246">
        <f t="shared" si="50"/>
        <v>0</v>
      </c>
      <c r="M147" s="2035"/>
      <c r="N147" s="2036">
        <f t="shared" si="51"/>
        <v>0</v>
      </c>
      <c r="O147" s="2011"/>
      <c r="P147" s="2037">
        <f t="shared" si="52"/>
        <v>0</v>
      </c>
      <c r="Q147" s="2013"/>
      <c r="R147" s="2037">
        <f t="shared" si="53"/>
        <v>0</v>
      </c>
      <c r="S147" s="2014"/>
      <c r="T147" s="2037">
        <f t="shared" si="54"/>
        <v>0</v>
      </c>
      <c r="U147" s="2015"/>
      <c r="V147" s="2016"/>
      <c r="W147" s="2040">
        <f>IF('BR3'!$L$20="ACTIVE",'J-Pers'!$BC35,IF('BR2'!$L$20="ACTIVE",'J-Pers'!$AN35,IF('BR1'!$L$20="ACTIVE",'J-Pers'!$Y35, 'J-Pers'!$J35)))</f>
        <v>0</v>
      </c>
      <c r="X147" s="2040">
        <f t="shared" si="28"/>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5"/>
        <v>0</v>
      </c>
      <c r="AB147" s="2041">
        <f t="shared" si="56"/>
        <v>0</v>
      </c>
      <c r="AC147" s="2041">
        <f t="shared" si="57"/>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8"/>
        <v>0</v>
      </c>
      <c r="AW147" s="2044">
        <f t="shared" si="29"/>
        <v>0</v>
      </c>
      <c r="AX147" s="2044">
        <f t="shared" si="59"/>
        <v>0</v>
      </c>
      <c r="AY147" s="2044">
        <f t="shared" si="60"/>
        <v>0</v>
      </c>
      <c r="AZ147" s="2044">
        <f t="shared" si="61"/>
        <v>0</v>
      </c>
      <c r="BA147" s="2044">
        <f t="shared" si="62"/>
        <v>0</v>
      </c>
      <c r="BB147" s="2044">
        <f t="shared" si="63"/>
        <v>0</v>
      </c>
      <c r="BC147" s="2044">
        <f t="shared" si="30"/>
        <v>0</v>
      </c>
      <c r="BD147" s="2045">
        <f t="shared" si="31"/>
        <v>0</v>
      </c>
      <c r="BE147" s="1271"/>
      <c r="BF147" s="2046">
        <f t="shared" si="64"/>
        <v>0</v>
      </c>
      <c r="BG147" s="2047">
        <f t="shared" si="32"/>
        <v>0</v>
      </c>
      <c r="BH147" s="2047">
        <f t="shared" si="33"/>
        <v>0</v>
      </c>
      <c r="BI147" s="2047">
        <f t="shared" si="34"/>
        <v>0</v>
      </c>
      <c r="BJ147" s="2047">
        <f t="shared" si="35"/>
        <v>0</v>
      </c>
      <c r="BK147" s="2047">
        <f t="shared" si="36"/>
        <v>0</v>
      </c>
      <c r="BL147" s="2047">
        <f t="shared" si="37"/>
        <v>0</v>
      </c>
      <c r="BM147" s="2048">
        <f t="shared" si="38"/>
        <v>0</v>
      </c>
      <c r="BN147" s="1468"/>
      <c r="BO147" s="2046">
        <f t="shared" si="65"/>
        <v>0</v>
      </c>
      <c r="BP147" s="2047">
        <f t="shared" si="39"/>
        <v>0</v>
      </c>
      <c r="BQ147" s="2047">
        <f t="shared" si="40"/>
        <v>0</v>
      </c>
      <c r="BR147" s="2047">
        <f t="shared" si="41"/>
        <v>0</v>
      </c>
      <c r="BS147" s="2047">
        <f t="shared" si="42"/>
        <v>0</v>
      </c>
      <c r="BT147" s="2047">
        <f t="shared" si="43"/>
        <v>0</v>
      </c>
      <c r="BU147" s="2047">
        <f t="shared" si="44"/>
        <v>0</v>
      </c>
      <c r="BV147" s="2047">
        <f t="shared" si="45"/>
        <v>0</v>
      </c>
      <c r="BW147" s="2048">
        <f t="shared" si="46"/>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7"/>
        <v>0</v>
      </c>
      <c r="F148" s="2034"/>
      <c r="G148" s="1905" t="str">
        <f t="shared" si="47"/>
        <v/>
      </c>
      <c r="H148" s="1470">
        <f t="shared" si="48"/>
        <v>0</v>
      </c>
      <c r="I148" s="1887"/>
      <c r="J148" s="1257">
        <f t="shared" si="49"/>
        <v>0</v>
      </c>
      <c r="K148" s="2007"/>
      <c r="L148" s="1246">
        <f t="shared" si="50"/>
        <v>0</v>
      </c>
      <c r="M148" s="2035"/>
      <c r="N148" s="2036">
        <f t="shared" si="51"/>
        <v>0</v>
      </c>
      <c r="O148" s="2011"/>
      <c r="P148" s="2037">
        <f t="shared" si="52"/>
        <v>0</v>
      </c>
      <c r="Q148" s="2013"/>
      <c r="R148" s="2037">
        <f t="shared" si="53"/>
        <v>0</v>
      </c>
      <c r="S148" s="2014"/>
      <c r="T148" s="2037">
        <f t="shared" si="54"/>
        <v>0</v>
      </c>
      <c r="U148" s="2015"/>
      <c r="V148" s="2016"/>
      <c r="W148" s="2040">
        <f>IF('BR3'!$L$20="ACTIVE",'J-Pers'!$BC36,IF('BR2'!$L$20="ACTIVE",'J-Pers'!$AN36,IF('BR1'!$L$20="ACTIVE",'J-Pers'!$Y36, 'J-Pers'!$J36)))</f>
        <v>0</v>
      </c>
      <c r="X148" s="2040">
        <f t="shared" si="28"/>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5"/>
        <v>0</v>
      </c>
      <c r="AB148" s="2041">
        <f t="shared" si="56"/>
        <v>0</v>
      </c>
      <c r="AC148" s="2041">
        <f t="shared" si="57"/>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8"/>
        <v>0</v>
      </c>
      <c r="AW148" s="2044">
        <f t="shared" si="29"/>
        <v>0</v>
      </c>
      <c r="AX148" s="2044">
        <f t="shared" si="59"/>
        <v>0</v>
      </c>
      <c r="AY148" s="2044">
        <f t="shared" si="60"/>
        <v>0</v>
      </c>
      <c r="AZ148" s="2044">
        <f t="shared" si="61"/>
        <v>0</v>
      </c>
      <c r="BA148" s="2044">
        <f t="shared" si="62"/>
        <v>0</v>
      </c>
      <c r="BB148" s="2044">
        <f t="shared" si="63"/>
        <v>0</v>
      </c>
      <c r="BC148" s="2044">
        <f t="shared" si="30"/>
        <v>0</v>
      </c>
      <c r="BD148" s="2045">
        <f t="shared" si="31"/>
        <v>0</v>
      </c>
      <c r="BE148" s="1271"/>
      <c r="BF148" s="2046">
        <f t="shared" si="64"/>
        <v>0</v>
      </c>
      <c r="BG148" s="2047">
        <f t="shared" si="32"/>
        <v>0</v>
      </c>
      <c r="BH148" s="2047">
        <f t="shared" si="33"/>
        <v>0</v>
      </c>
      <c r="BI148" s="2047">
        <f t="shared" si="34"/>
        <v>0</v>
      </c>
      <c r="BJ148" s="2047">
        <f t="shared" si="35"/>
        <v>0</v>
      </c>
      <c r="BK148" s="2047">
        <f t="shared" si="36"/>
        <v>0</v>
      </c>
      <c r="BL148" s="2047">
        <f t="shared" si="37"/>
        <v>0</v>
      </c>
      <c r="BM148" s="2048">
        <f t="shared" si="38"/>
        <v>0</v>
      </c>
      <c r="BN148" s="1468"/>
      <c r="BO148" s="2046">
        <f t="shared" si="65"/>
        <v>0</v>
      </c>
      <c r="BP148" s="2047">
        <f t="shared" si="39"/>
        <v>0</v>
      </c>
      <c r="BQ148" s="2047">
        <f t="shared" si="40"/>
        <v>0</v>
      </c>
      <c r="BR148" s="2047">
        <f t="shared" si="41"/>
        <v>0</v>
      </c>
      <c r="BS148" s="2047">
        <f t="shared" si="42"/>
        <v>0</v>
      </c>
      <c r="BT148" s="2047">
        <f t="shared" si="43"/>
        <v>0</v>
      </c>
      <c r="BU148" s="2047">
        <f t="shared" si="44"/>
        <v>0</v>
      </c>
      <c r="BV148" s="2047">
        <f t="shared" si="45"/>
        <v>0</v>
      </c>
      <c r="BW148" s="2048">
        <f t="shared" si="46"/>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7"/>
        <v>0</v>
      </c>
      <c r="F149" s="2065"/>
      <c r="G149" s="2066" t="str">
        <f t="shared" si="47"/>
        <v/>
      </c>
      <c r="H149" s="2067">
        <f t="shared" si="48"/>
        <v>0</v>
      </c>
      <c r="I149" s="1912"/>
      <c r="J149" s="2068">
        <f t="shared" si="49"/>
        <v>0</v>
      </c>
      <c r="K149" s="2069"/>
      <c r="L149" s="2070">
        <f t="shared" si="50"/>
        <v>0</v>
      </c>
      <c r="M149" s="2071"/>
      <c r="N149" s="2072">
        <f t="shared" si="51"/>
        <v>0</v>
      </c>
      <c r="O149" s="2073"/>
      <c r="P149" s="2074">
        <f t="shared" si="52"/>
        <v>0</v>
      </c>
      <c r="Q149" s="2075"/>
      <c r="R149" s="2074">
        <f t="shared" si="53"/>
        <v>0</v>
      </c>
      <c r="S149" s="2076"/>
      <c r="T149" s="2074">
        <f t="shared" si="54"/>
        <v>0</v>
      </c>
      <c r="U149" s="2077"/>
      <c r="V149" s="2078"/>
      <c r="W149" s="2040">
        <f>IF('BR3'!$L$20="ACTIVE",'J-Pers'!$BC37,IF('BR2'!$L$20="ACTIVE",'J-Pers'!$AN37,IF('BR1'!$L$20="ACTIVE",'J-Pers'!$Y37, 'J-Pers'!$J37)))</f>
        <v>0</v>
      </c>
      <c r="X149" s="2040">
        <f t="shared" si="28"/>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5"/>
        <v>0</v>
      </c>
      <c r="AB149" s="2041">
        <f t="shared" si="56"/>
        <v>0</v>
      </c>
      <c r="AC149" s="2041">
        <f t="shared" si="57"/>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8"/>
        <v>0</v>
      </c>
      <c r="AW149" s="2080">
        <f t="shared" si="29"/>
        <v>0</v>
      </c>
      <c r="AX149" s="2080">
        <f t="shared" si="59"/>
        <v>0</v>
      </c>
      <c r="AY149" s="2080">
        <f t="shared" si="60"/>
        <v>0</v>
      </c>
      <c r="AZ149" s="2080">
        <f t="shared" si="61"/>
        <v>0</v>
      </c>
      <c r="BA149" s="2080">
        <f t="shared" si="62"/>
        <v>0</v>
      </c>
      <c r="BB149" s="2080">
        <f t="shared" si="63"/>
        <v>0</v>
      </c>
      <c r="BC149" s="2080">
        <f t="shared" si="30"/>
        <v>0</v>
      </c>
      <c r="BD149" s="2081">
        <f t="shared" si="31"/>
        <v>0</v>
      </c>
      <c r="BE149" s="799"/>
      <c r="BF149" s="2082">
        <f t="shared" si="64"/>
        <v>0</v>
      </c>
      <c r="BG149" s="2083">
        <f t="shared" si="32"/>
        <v>0</v>
      </c>
      <c r="BH149" s="2083">
        <f t="shared" si="33"/>
        <v>0</v>
      </c>
      <c r="BI149" s="2083">
        <f t="shared" si="34"/>
        <v>0</v>
      </c>
      <c r="BJ149" s="2083">
        <f t="shared" si="35"/>
        <v>0</v>
      </c>
      <c r="BK149" s="2083">
        <f t="shared" si="36"/>
        <v>0</v>
      </c>
      <c r="BL149" s="2083">
        <f t="shared" si="37"/>
        <v>0</v>
      </c>
      <c r="BM149" s="2084">
        <f t="shared" si="38"/>
        <v>0</v>
      </c>
      <c r="BN149" s="1468"/>
      <c r="BO149" s="2082">
        <f t="shared" si="65"/>
        <v>0</v>
      </c>
      <c r="BP149" s="2083">
        <f t="shared" si="39"/>
        <v>0</v>
      </c>
      <c r="BQ149" s="2083">
        <f t="shared" si="40"/>
        <v>0</v>
      </c>
      <c r="BR149" s="2083">
        <f t="shared" si="41"/>
        <v>0</v>
      </c>
      <c r="BS149" s="2083">
        <f t="shared" si="42"/>
        <v>0</v>
      </c>
      <c r="BT149" s="2083">
        <f t="shared" si="43"/>
        <v>0</v>
      </c>
      <c r="BU149" s="2083">
        <f t="shared" si="44"/>
        <v>0</v>
      </c>
      <c r="BV149" s="2083">
        <f t="shared" si="45"/>
        <v>0</v>
      </c>
      <c r="BW149" s="2084">
        <f t="shared" si="46"/>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dataConsolidate/>
  <mergeCells count="194">
    <mergeCell ref="AL1:AN1"/>
    <mergeCell ref="AP1:AR1"/>
    <mergeCell ref="AF1:AJ1"/>
    <mergeCell ref="AE1:AE4"/>
    <mergeCell ref="AR2:AR4"/>
    <mergeCell ref="AH2:AH4"/>
    <mergeCell ref="AN2:AN4"/>
    <mergeCell ref="AP2:AP4"/>
    <mergeCell ref="AJ2:AJ4"/>
    <mergeCell ref="AL2:AL4"/>
    <mergeCell ref="M1:N1"/>
    <mergeCell ref="AF2:AF4"/>
    <mergeCell ref="W7:W8"/>
    <mergeCell ref="M2:N2"/>
    <mergeCell ref="T7:T8"/>
    <mergeCell ref="G1:H1"/>
    <mergeCell ref="G2:H2"/>
    <mergeCell ref="K1:L1"/>
    <mergeCell ref="K2:L2"/>
    <mergeCell ref="M5:N5"/>
    <mergeCell ref="G4:L4"/>
    <mergeCell ref="Q4:T4"/>
    <mergeCell ref="Q5:R5"/>
    <mergeCell ref="P7:P8"/>
    <mergeCell ref="L7:L8"/>
    <mergeCell ref="S5:T5"/>
    <mergeCell ref="H7:H8"/>
    <mergeCell ref="O5:P5"/>
    <mergeCell ref="I5:J5"/>
    <mergeCell ref="K5:L5"/>
    <mergeCell ref="R7:R8"/>
    <mergeCell ref="N7:N8"/>
    <mergeCell ref="J7:J8"/>
    <mergeCell ref="M4:N4"/>
    <mergeCell ref="A1:D1"/>
    <mergeCell ref="C4:F4"/>
    <mergeCell ref="E1:F1"/>
    <mergeCell ref="A2:C2"/>
    <mergeCell ref="G5:H5"/>
    <mergeCell ref="B67:E67"/>
    <mergeCell ref="C5:F5"/>
    <mergeCell ref="F7:F8"/>
    <mergeCell ref="A10:E10"/>
    <mergeCell ref="A12:E12"/>
    <mergeCell ref="B18:D18"/>
    <mergeCell ref="A11:E11"/>
    <mergeCell ref="A6:B7"/>
    <mergeCell ref="A14:C14"/>
    <mergeCell ref="A9:E9"/>
    <mergeCell ref="A63:F64"/>
    <mergeCell ref="C6:E7"/>
    <mergeCell ref="D48:F48"/>
    <mergeCell ref="D49:F49"/>
    <mergeCell ref="H48:K48"/>
    <mergeCell ref="D47:F47"/>
    <mergeCell ref="A44:N45"/>
    <mergeCell ref="F20:L20"/>
    <mergeCell ref="G63:N63"/>
    <mergeCell ref="B100:E100"/>
    <mergeCell ref="G102:N102"/>
    <mergeCell ref="B93:E93"/>
    <mergeCell ref="B97:E97"/>
    <mergeCell ref="B96:E96"/>
    <mergeCell ref="B98:E98"/>
    <mergeCell ref="B99:E99"/>
    <mergeCell ref="B108:E108"/>
    <mergeCell ref="B109:E109"/>
    <mergeCell ref="B95:E95"/>
    <mergeCell ref="B94:E94"/>
    <mergeCell ref="B72:E72"/>
    <mergeCell ref="B81:E81"/>
    <mergeCell ref="B73:E73"/>
    <mergeCell ref="B82:E82"/>
    <mergeCell ref="B75:E75"/>
    <mergeCell ref="B76:E76"/>
    <mergeCell ref="E2:F2"/>
    <mergeCell ref="A8:E8"/>
    <mergeCell ref="B71:E71"/>
    <mergeCell ref="B70:E70"/>
    <mergeCell ref="F17:H18"/>
    <mergeCell ref="B17:D17"/>
    <mergeCell ref="B68:E68"/>
    <mergeCell ref="B69:E69"/>
    <mergeCell ref="G88:N88"/>
    <mergeCell ref="B77:E77"/>
    <mergeCell ref="B83:E83"/>
    <mergeCell ref="B74:E74"/>
    <mergeCell ref="B84:E84"/>
    <mergeCell ref="B85:E85"/>
    <mergeCell ref="B86:E86"/>
    <mergeCell ref="B79:E79"/>
    <mergeCell ref="A88:F89"/>
    <mergeCell ref="B78:E78"/>
    <mergeCell ref="B80:E80"/>
    <mergeCell ref="AL127:AL128"/>
    <mergeCell ref="AJ91:AL91"/>
    <mergeCell ref="AF106:AH106"/>
    <mergeCell ref="AJ106:AL106"/>
    <mergeCell ref="AE123:AL123"/>
    <mergeCell ref="AJ127:AJ128"/>
    <mergeCell ref="AF91:AH91"/>
    <mergeCell ref="U114:V114"/>
    <mergeCell ref="U112:V112"/>
    <mergeCell ref="Z122:Z124"/>
    <mergeCell ref="AA122:AA124"/>
    <mergeCell ref="AB122:AB124"/>
    <mergeCell ref="AC122:AC124"/>
    <mergeCell ref="U122:U124"/>
    <mergeCell ref="V122:V124"/>
    <mergeCell ref="U107:V107"/>
    <mergeCell ref="U105:V105"/>
    <mergeCell ref="W122:W124"/>
    <mergeCell ref="X122:X124"/>
    <mergeCell ref="Y122:Y124"/>
    <mergeCell ref="BU116:BV117"/>
    <mergeCell ref="AV115:BD115"/>
    <mergeCell ref="U76:V76"/>
    <mergeCell ref="U77:V77"/>
    <mergeCell ref="U78:V78"/>
    <mergeCell ref="U80:V80"/>
    <mergeCell ref="U82:V82"/>
    <mergeCell ref="U75:V75"/>
    <mergeCell ref="U83:V83"/>
    <mergeCell ref="U84:V84"/>
    <mergeCell ref="U85:V85"/>
    <mergeCell ref="BO116:BT117"/>
    <mergeCell ref="BO111:BV112"/>
    <mergeCell ref="BU114:BV114"/>
    <mergeCell ref="A117:F118"/>
    <mergeCell ref="U103:V103"/>
    <mergeCell ref="U118:V118"/>
    <mergeCell ref="U120:V120"/>
    <mergeCell ref="BF116:BK117"/>
    <mergeCell ref="U110:V110"/>
    <mergeCell ref="U111:V111"/>
    <mergeCell ref="AV111:BD112"/>
    <mergeCell ref="BF111:BM112"/>
    <mergeCell ref="AV116:BD116"/>
    <mergeCell ref="B114:E114"/>
    <mergeCell ref="B111:E111"/>
    <mergeCell ref="U108:V108"/>
    <mergeCell ref="U109:V109"/>
    <mergeCell ref="U104:V104"/>
    <mergeCell ref="B113:E113"/>
    <mergeCell ref="A102:F103"/>
    <mergeCell ref="BL116:BM117"/>
    <mergeCell ref="G117:N117"/>
    <mergeCell ref="A115:N116"/>
    <mergeCell ref="B107:E107"/>
    <mergeCell ref="B112:E112"/>
    <mergeCell ref="B110:E110"/>
    <mergeCell ref="BC9:BK9"/>
    <mergeCell ref="X7:X8"/>
    <mergeCell ref="BF113:BK114"/>
    <mergeCell ref="BL113:BM114"/>
    <mergeCell ref="AJ63:AL63"/>
    <mergeCell ref="U115:V115"/>
    <mergeCell ref="U81:V81"/>
    <mergeCell ref="U86:V86"/>
    <mergeCell ref="U72:V72"/>
    <mergeCell ref="U64:V64"/>
    <mergeCell ref="U66:V66"/>
    <mergeCell ref="U71:V71"/>
    <mergeCell ref="U68:V68"/>
    <mergeCell ref="U70:V70"/>
    <mergeCell ref="U74:V74"/>
    <mergeCell ref="U73:V73"/>
    <mergeCell ref="U79:V79"/>
    <mergeCell ref="AF63:AH63"/>
    <mergeCell ref="U7:U8"/>
    <mergeCell ref="U67:V67"/>
    <mergeCell ref="U69:V69"/>
    <mergeCell ref="AF105:AH105"/>
    <mergeCell ref="AJ105:AL105"/>
    <mergeCell ref="U113:V113"/>
    <mergeCell ref="AV122:BD122"/>
    <mergeCell ref="BO122:BV122"/>
    <mergeCell ref="BF122:BM122"/>
    <mergeCell ref="BF118:BF120"/>
    <mergeCell ref="BG118:BG120"/>
    <mergeCell ref="BH118:BH120"/>
    <mergeCell ref="BI118:BI120"/>
    <mergeCell ref="BJ118:BJ120"/>
    <mergeCell ref="BK118:BK120"/>
    <mergeCell ref="BT118:BT120"/>
    <mergeCell ref="BO118:BO120"/>
    <mergeCell ref="BQ118:BQ120"/>
    <mergeCell ref="BR118:BR120"/>
    <mergeCell ref="BS118:BS120"/>
    <mergeCell ref="BM118:BM120"/>
    <mergeCell ref="BU118:BU120"/>
    <mergeCell ref="BV118:BV120"/>
    <mergeCell ref="BP118:BP120"/>
    <mergeCell ref="BL118:BL120"/>
  </mergeCells>
  <phoneticPr fontId="23" type="noConversion"/>
  <dataValidations xWindow="257" yWindow="526" count="13">
    <dataValidation allowBlank="1" showInputMessage="1" showErrorMessage="1" prompt="Make sure to update the Fiscal Year on the 'DATA' Sheet." sqref="E2"/>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InputMessage="1" showErrorMessage="1" error="Indirect Costs cannot exceed 10 percent. " sqref="E14"/>
    <dataValidation type="whole" errorStyle="information" allowBlank="1" showErrorMessage="1" errorTitle="IMPORTANT" error="If this line item is for equipment and has been purchased with any Federal/State dollars, a CDPH 1203 form must be submitted with this invoice; be sure to update the cumulative CDPH 1204 form too. _x000a__x000a_" sqref="I108:I114 G108:G114">
      <formula1>0</formula1>
      <formula2>0</formula2>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7281" r:id="rId5" name="Button 1">
              <controlPr defaultSize="0" print="0" autoFill="0" autoPict="0">
                <anchor moveWithCells="1" sizeWithCells="1">
                  <from>
                    <xdr:col>1</xdr:col>
                    <xdr:colOff>371475</xdr:colOff>
                    <xdr:row>0</xdr:row>
                    <xdr:rowOff>0</xdr:rowOff>
                  </from>
                  <to>
                    <xdr:col>1</xdr:col>
                    <xdr:colOff>409575</xdr:colOff>
                    <xdr:row>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287</v>
      </c>
      <c r="H2" s="3393"/>
      <c r="I2" s="1511"/>
      <c r="J2" s="1511"/>
      <c r="K2" s="3394" t="s">
        <v>291</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IF('Q1 Inv'!H$118&lt;0,H$118-'Q1 Inv'!H$118,IF(H$118&lt;0,H$118,""))</f>
        <v/>
      </c>
      <c r="AG8" s="1570"/>
      <c r="AH8" s="1571" t="str">
        <f>IF('Q1 Inv'!J$118&lt;0,J$118-'Q1 Inv'!J$118,IF(J$118&lt;0,J$118,""))</f>
        <v/>
      </c>
      <c r="AI8" s="1572"/>
      <c r="AJ8" s="1573" t="str">
        <f>IF('Q1 Inv'!L$118&lt;0,(L$118-'Q1 Inv'!L$118),IF(L$118&lt;0,L$118,""))</f>
        <v/>
      </c>
      <c r="AK8" s="1574"/>
      <c r="AL8" s="1575" t="str">
        <f>IF('Q1 Inv'!N$118&lt;0,(N$118-'Q1 Inv'!N$118)*0.5,IF(N$118&lt;0,N$118*0.5,""))</f>
        <v/>
      </c>
      <c r="AM8" s="1576"/>
      <c r="AN8" s="1577" t="str">
        <f>IF('Q1 Inv'!P$118&lt;0,(P$118-'Q1 Inv'!P$118)*0.5,IF(P$118&lt;0,P$118*0.5,""))</f>
        <v/>
      </c>
      <c r="AO8" s="1576"/>
      <c r="AP8" s="1575" t="str">
        <f>IF('Q1 Inv'!R$118&lt;0,(R$118-'Q1 Inv'!R$118)*0.75,IF(R$118&lt;0,R$118*0.75,""))</f>
        <v/>
      </c>
      <c r="AQ8" s="1576"/>
      <c r="AR8" s="1577" t="str">
        <f>IF('Q1 Inv'!T$118&lt;0,(T$118-'Q1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IF('Q1 Inv'!H$64&lt;0,H$64-'Q1 Inv'!H$64,IF(H$64&lt;0,H$64,""))</f>
        <v/>
      </c>
      <c r="AG9" s="1570"/>
      <c r="AH9" s="1571" t="str">
        <f>IF('Q1 Inv'!J$64&lt;0,J$64-'Q1 Inv'!J$64,IF(J$64&lt;0,J$64,""))</f>
        <v/>
      </c>
      <c r="AI9" s="1572"/>
      <c r="AJ9" s="1573" t="str">
        <f>IF('Q1 Inv'!L$64&lt;0,L$64-'Q1 Inv'!L$64,IF(L$64&lt;0,L$64,""))</f>
        <v/>
      </c>
      <c r="AK9" s="1574"/>
      <c r="AL9" s="1575" t="str">
        <f>IF('Q1 Inv'!N$64&lt;0,(N$64-'Q1 Inv'!N$64)*0.5,IF(N$64&lt;0,N$64*0.5,""))</f>
        <v/>
      </c>
      <c r="AM9" s="1576"/>
      <c r="AN9" s="1577" t="str">
        <f>IF('Q1 Inv'!P$64&lt;0,(P$64-'Q1 Inv'!P$64)*0.5,IF(P$64&lt;0,P$64*0.5,""))</f>
        <v/>
      </c>
      <c r="AO9" s="1576"/>
      <c r="AP9" s="1575" t="str">
        <f>IF('Q1 Inv'!R$64&lt;0,(R$64-'Q1 Inv'!R$64)*0.75,IF(R$64&lt;0,R$64*0.75,""))</f>
        <v/>
      </c>
      <c r="AQ9" s="1576"/>
      <c r="AR9" s="1577" t="str">
        <f>IF('Q1 Inv'!T$64&lt;0,(T$64-'Q1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IF('Q1 Inv'!H$89&lt;0,H$89-'Q1 Inv'!H$89,IF(H$89&lt;0,H$89,""))</f>
        <v/>
      </c>
      <c r="AG10" s="1570"/>
      <c r="AH10" s="1571" t="str">
        <f>IF('Q1 Inv'!J$89&lt;0,J$89-'Q1 Inv'!J$89,IF(J$89&lt;0,J$89,""))</f>
        <v/>
      </c>
      <c r="AI10" s="1572"/>
      <c r="AJ10" s="1573" t="str">
        <f>IF('Q1 Inv'!L$89&lt;0,L$89-'Q1 Inv'!L$89,IF(L$89&lt;0,L$89,""))</f>
        <v/>
      </c>
      <c r="AK10" s="1574"/>
      <c r="AL10" s="1575" t="str">
        <f>IF('Q1 Inv'!N$89&lt;0,(N$89-'Q1 Inv'!N$89)*0.5,IF(N$89&lt;0,N$89*0.5,""))</f>
        <v/>
      </c>
      <c r="AM10" s="1576"/>
      <c r="AN10" s="1577" t="str">
        <f>IF('Q1 Inv'!P$89&lt;0,(P$89-'Q1 Inv'!P$89)*0.5,IF(P$89&lt;0,P$89*0.5,""))</f>
        <v/>
      </c>
      <c r="AO10" s="1576"/>
      <c r="AP10" s="1575" t="str">
        <f>IF('Q1 Inv'!R$89&lt;0,(R$89-'Q1 Inv'!R$89)*0.75,IF(R$89&lt;0,R$89*0.75,""))</f>
        <v/>
      </c>
      <c r="AQ10" s="1576"/>
      <c r="AR10" s="1577" t="str">
        <f>IF('Q1 Inv'!T$89&lt;0,(T$89-'Q1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Rec'!G71:G72)</f>
        <v>0</v>
      </c>
      <c r="H64" s="2476">
        <f>IF($L$2="Original",'Fund Rec'!H59,IF($L$2="BR1",'Fund Rec'!H60,IF($L$2="BR2",'Fund Rec'!H67,IF($L$2="BR3",'Fund Rec'!H68))))-SUM('Fund Rec'!H71:H72)</f>
        <v>0</v>
      </c>
      <c r="I64" s="2477">
        <f>IF($L$2="Original",'Fund Rec'!I59,IF($L$2="BR1",'Fund Rec'!I60,IF($L$2="BR2",'Fund Rec'!I67,IF($L$2="BR3",'Fund Rec'!I68))))-SUM('Fund Rec'!I71:I72)</f>
        <v>1</v>
      </c>
      <c r="J64" s="2476">
        <f>IF($L$2="Original",'Fund Rec'!J59,IF($L$2="BR1",'Fund Rec'!J60,IF($L$2="BR2",'Fund Rec'!J67,IF($L$2="BR3",'Fund Rec'!J68))))-SUM('Fund Rec'!J71:J72)</f>
        <v>0</v>
      </c>
      <c r="K64" s="2475">
        <f>IF($L$2="Original",'Fund Rec'!K59,IF($L$2="BR1",'Fund Rec'!K60,IF($L$2="BR2",'Fund Rec'!K67,IF($L$2="BR3",'Fund Rec'!K68))))-SUM('Fund Rec'!K71:K72)</f>
        <v>1</v>
      </c>
      <c r="L64" s="2478">
        <f>IF($L$2="Original",'Fund Rec'!L59,IF($L$2="BR1",'Fund Rec'!L60,IF($L$2="BR2",'Fund Rec'!L67,IF($L$2="BR3",'Fund Rec'!L68))))-SUM('Fund Rec'!L71:L72)</f>
        <v>0</v>
      </c>
      <c r="M64" s="2475">
        <f>IF($L$2="Original",'Fund Rec'!M59,IF($L$2="BR1",'Fund Rec'!M60,IF($L$2="BR2",'Fund Rec'!M67,IF($L$2="BR3",'Fund Rec'!M68))))-SUM('Fund Rec'!M71:M72)</f>
        <v>0</v>
      </c>
      <c r="N64" s="2652">
        <f>IF($L$2="Original",'Fund Rec'!N59,IF($L$2="BR1",'Fund Rec'!N60,IF($L$2="BR2",'Fund Rec'!N67,IF($L$2="BR3",'Fund Rec'!N68))))-SUM('Fund Rec'!N71:N72)</f>
        <v>0</v>
      </c>
      <c r="O64" s="2651" t="str">
        <f>IF(P64="","",IF('BR3'!$L$20="ACTIVE",'Fund Rec'!O68-SUM('Fund Rec'!O71:O72),IF('BR2'!$L$20="ACTIVE",'Fund Rec'!O64-SUM('Fund Rec'!O71:O72),IF('BR1'!$L$20="ACTIVE",'Fund Rec'!O60-SUM('Fund Rec'!O71:O72),'Fund Rec'!O59-SUM('Fund Rec'!O71:O72)))))</f>
        <v/>
      </c>
      <c r="P64" s="1776">
        <f>IF('BR3'!$L$20="ACTIVE",'Fund Rec'!P68-SUM('Fund Rec'!P71:P72),IF('BR2'!$L$20="ACTIVE",'Fund Rec'!P64-SUM('Fund Rec'!P71:P72),IF('BR1'!$L$20="ACTIVE",'Fund Rec'!P60-SUM('Fund Rec'!P71:P72),'Fund Rec'!P59-SUM('Fund Rec'!P71:P72))))</f>
        <v>0</v>
      </c>
      <c r="Q64" s="1775" t="str">
        <f>IF(R64="","",IF('BR3'!$L$20="ACTIVE",'Fund Rec'!Q68-SUM('Fund Rec'!Q71:Q72),IF('BR2'!$L$20="ACTIVE",'Fund Rec'!Q64-SUM('Fund Rec'!Q71:Q72),IF('BR1'!$L$20="ACTIVE",'Fund Rec'!Q60-SUM('Fund Rec'!Q71:Q72),'Fund Rec'!Q59-SUM('Fund Rec'!Q71:Q72)))))</f>
        <v/>
      </c>
      <c r="R64" s="1776">
        <f>IF('BR3'!$L$20="ACTIVE",'Fund Rec'!R68-SUM('Fund Rec'!R71:R72),IF('BR2'!$L$20="ACTIVE",'Fund Rec'!R64-SUM('Fund Rec'!R71:R72),IF('BR1'!$L$20="ACTIVE",'Fund Rec'!R60-SUM('Fund Rec'!R71:R72),'Fund Rec'!R59-SUM('Fund Rec'!R71:R72))))</f>
        <v>0</v>
      </c>
      <c r="S64" s="1775" t="str">
        <f>IF(T64="","",IF('BR3'!$L$20="ACTIVE",'Fund Rec'!S68-SUM('Fund Rec'!S71:S72),IF('BR2'!$L$20="ACTIVE",'Fund Rec'!S64-SUM('Fund Rec'!S71:S72),IF('BR1'!$L$20="ACTIVE",'Fund Rec'!S60-SUM('Fund Rec'!S71:S72),'Fund Rec'!S59-SUM('Fund Rec'!S71:S72)))))</f>
        <v/>
      </c>
      <c r="T64" s="2217">
        <f>IF('BR3'!$L$20="ACTIVE",'Fund Rec'!T68-SUM('Fund Rec'!T71:T72),IF('BR2'!$L$20="ACTIVE",'Fund Rec'!T64-SUM('Fund Rec'!T71:T72),IF('BR1'!$L$20="ACTIVE",'Fund Rec'!T60-SUM('Fund Rec'!T71:T72),'Fund Rec'!T59-SUM('Fund Rec'!T71:T72))))</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t="e">
        <f>IF('BR3'!$L$20="ACTIVE",'Fund Rec'!G69-'Fund Rec'!G72:G73,IF('BR2'!$L$20="ACTIVE",'Fund Rec'!G65-'Fund Rec'!G72:G73,IF('BR1'!$L$20="ACTIVE",'Fund Rec'!G61-'Fund Rec'!G72:G73,'Fund Rec'!G60-'Fund Rec'!G72:G73)))</f>
        <v>#VALUE!</v>
      </c>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Rec'!G100:G101)</f>
        <v>0</v>
      </c>
      <c r="H89" s="2475">
        <f>IF($L$2="Original",'Fund Rec'!H88,IF($L$2="BR1",'Fund Rec'!H89,IF($L$2="BR2",'Fund Rec'!H96,IF($L$2="BR3",'Fund Rec'!H97))))-SUM('Fund Rec'!H100:H101)</f>
        <v>0</v>
      </c>
      <c r="I89" s="2475">
        <f>IF($L$2="Original",'Fund Rec'!I88,IF($L$2="BR1",'Fund Rec'!I89,IF($L$2="BR2",'Fund Rec'!I96,IF($L$2="BR3",'Fund Rec'!I97))))-SUM('Fund Rec'!I100:I101)</f>
        <v>1</v>
      </c>
      <c r="J89" s="2475">
        <f>IF($L$2="Original",'Fund Rec'!J88,IF($L$2="BR1",'Fund Rec'!J89,IF($L$2="BR2",'Fund Rec'!J96,IF($L$2="BR3",'Fund Rec'!J97))))-SUM('Fund Rec'!J100:J101)</f>
        <v>0</v>
      </c>
      <c r="K89" s="2475">
        <f>IF($L$2="Original",'Fund Rec'!K88,IF($L$2="BR1",'Fund Rec'!K89,IF($L$2="BR2",'Fund Rec'!K96,IF($L$2="BR3",'Fund Rec'!K97))))-SUM('Fund Rec'!K100:K101)</f>
        <v>1</v>
      </c>
      <c r="L89" s="2475">
        <f>IF($L$2="Original",'Fund Rec'!L88,IF($L$2="BR1",'Fund Rec'!L89,IF($L$2="BR2",'Fund Rec'!L96,IF($L$2="BR3",'Fund Rec'!L97))))-SUM('Fund Rec'!L100:L101)</f>
        <v>0</v>
      </c>
      <c r="M89" s="2475">
        <f>IF($L$2="Original",'Fund Rec'!M88,IF($L$2="BR1",'Fund Rec'!M89,IF($L$2="BR2",'Fund Rec'!M96,IF($L$2="BR3",'Fund Rec'!M97))))-SUM('Fund Rec'!M100:M101)</f>
        <v>0</v>
      </c>
      <c r="N89" s="2475">
        <f>IF($L$2="Original",'Fund Rec'!N88,IF($L$2="BR1",'Fund Rec'!N89,IF($L$2="BR2",'Fund Rec'!N96,IF($L$2="BR3",'Fund Rec'!N97))))-SUM('Fund Rec'!N100:N101)</f>
        <v>0</v>
      </c>
      <c r="O89" s="1855" t="str">
        <f>IF(P89="","",IF('BR3'!$L$20="ACTIVE",'Fund Rec'!O97-SUM('Fund Rec'!O100:O101),IF('BR2'!$L$20="ACTIVE",'Fund Rec'!O93-SUM('Fund Rec'!O100:O101),IF('BR1'!$L$20="ACTIVE",'Fund Rec'!O92-SUM('Fund Rec'!O100:O101,'Fund Rec'!O88-SUM('Fund Rec'!O100:O101))))))</f>
        <v/>
      </c>
      <c r="P89" s="1856" t="b">
        <f>IF('BR3'!$L$20="ACTIVE",'Fund Rec'!P97-SUM('Fund Rec'!P100:P101),IF('BR2'!$L$20="ACTIVE",'Fund Rec'!P93-SUM('Fund Rec'!P100:P101),IF('BR1'!$L$20="ACTIVE",'Fund Rec'!P89-SUM('Fund Rec'!P100:P101,'Fund Rec'!P88-SUM('Fund Rec'!P100:P101)))))</f>
        <v>0</v>
      </c>
      <c r="Q89" s="1855" t="str">
        <f>IF(R89="","",IF('BR3'!$L$20="ACTIVE",'Fund Rec'!Q97-SUM('Fund Rec'!Q100:Q101),IF('BR2'!$L$20="ACTIVE",'Fund Rec'!Q93-SUM('Fund Rec'!Q100:Q101),IF('BR1'!$L$20="ACTIVE",'Fund Rec'!Q92-SUM('Fund Rec'!Q100:Q101,'Fund Rec'!Q88-SUM('Fund Rec'!Q100:Q101))))))</f>
        <v/>
      </c>
      <c r="R89" s="1856" t="b">
        <f>IF('BR3'!$L$20="ACTIVE",'Fund Rec'!R97-SUM('Fund Rec'!R100:R101),IF('BR2'!$L$20="ACTIVE",'Fund Rec'!R93-SUM('Fund Rec'!R100:R101),IF('BR1'!$L$20="ACTIVE",'Fund Rec'!R89-SUM('Fund Rec'!R100:R101,'Fund Rec'!R88-SUM('Fund Rec'!R100:R101)))))</f>
        <v>0</v>
      </c>
      <c r="S89" s="1855" t="str">
        <f>IF(T89="","",IF('BR3'!$L$20="ACTIVE",'Fund Rec'!S97-SUM('Fund Rec'!S100:S101),IF('BR2'!$L$20="ACTIVE",'Fund Rec'!S93-SUM('Fund Rec'!S100:S101),IF('BR1'!$L$20="ACTIVE",'Fund Rec'!S92-SUM('Fund Rec'!S100:S101,'Fund Rec'!S88-SUM('Fund Rec'!S100:S101))))))</f>
        <v/>
      </c>
      <c r="T89" s="2222" t="b">
        <f>IF('BR3'!$L$20="ACTIVE",'Fund Rec'!T97-SUM('Fund Rec'!T100:T101),IF('BR2'!$L$20="ACTIVE",'Fund Rec'!T93-SUM('Fund Rec'!T100:T101),IF('BR1'!$L$20="ACTIVE",'Fund Rec'!T89-SUM('Fund Rec'!T100:T101,'Fund Rec'!T88-SUM('Fund Rec'!T100:T101)))))</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Rec'!G129:G130)</f>
        <v>0</v>
      </c>
      <c r="H103" s="2475">
        <f>IF($L$2="Original",'Fund Rec'!H117,IF($L$2="BR1",'Fund Rec'!H118,IF($L$2="BR2",'Fund Rec'!H125,IF($L$2="BR3",'Fund Rec'!H126))))-SUM('Fund Rec'!H129:H130)</f>
        <v>0</v>
      </c>
      <c r="I103" s="2475">
        <f>IF($L$2="Original",'Fund Rec'!I117,IF($L$2="BR1",'Fund Rec'!I118,IF($L$2="BR2",'Fund Rec'!I125,IF($L$2="BR3",'Fund Rec'!I126))))-SUM('Fund Rec'!I129:I130)</f>
        <v>1</v>
      </c>
      <c r="J103" s="2475">
        <f>IF($L$2="Original",'Fund Rec'!J117,IF($L$2="BR1",'Fund Rec'!J118,IF($L$2="BR2",'Fund Rec'!J125,IF($L$2="BR3",'Fund Rec'!J126))))-SUM('Fund Rec'!J129:J130)</f>
        <v>0</v>
      </c>
      <c r="K103" s="2475">
        <f>IF($L$2="Original",'Fund Rec'!K117,IF($L$2="BR1",'Fund Rec'!K118,IF($L$2="BR2",'Fund Rec'!K125,IF($L$2="BR3",'Fund Rec'!K126))))-SUM('Fund Rec'!K129:K130)</f>
        <v>1</v>
      </c>
      <c r="L103" s="2475">
        <f>IF($L$2="Original",'Fund Rec'!L117,IF($L$2="BR1",'Fund Rec'!L118,IF($L$2="BR2",'Fund Rec'!L125,IF($L$2="BR3",'Fund Rec'!L126))))-SUM('Fund Rec'!L129:L130)</f>
        <v>0</v>
      </c>
      <c r="M103" s="2475">
        <f>IF($L$2="Original",'Fund Rec'!M117,IF($L$2="BR1",'Fund Rec'!M118,IF($L$2="BR2",'Fund Rec'!M125,IF($L$2="BR3",'Fund Rec'!M126))))-SUM('Fund Rec'!M129:M130)</f>
        <v>0</v>
      </c>
      <c r="N103" s="2475">
        <f>IF($L$2="Original",'Fund Rec'!N117,IF($L$2="BR1",'Fund Rec'!N118,IF($L$2="BR2",'Fund Rec'!N125,IF($L$2="BR3",'Fund Rec'!N126))))-SUM('Fund Rec'!N129:N130)</f>
        <v>0</v>
      </c>
      <c r="O103" s="1855" t="str">
        <f>IF(P89="","",IF('BR3'!$L$20="ACTIVE",'Fund Rec'!O126-SUM('Fund Rec'!O129:O130),IF('BR2'!$L$20="ACTIVE",'Fund Rec'!O122-SUM('Fund Rec'!O129:O130),IF('BR1'!$L$20="ACTIVE",'Fund Rec'!O118-SUM('Fund Rec'!O129:O130),'Fund Rec'!O117-SUM('Fund Rec'!O129:O130)))))</f>
        <v/>
      </c>
      <c r="P103" s="1856">
        <f>IF('BR3'!$L$20="ACTIVE",'Fund Rec'!P126-SUM('Fund Rec'!P129:P130),IF('BR2'!$L$20="ACTIVE",'Fund Rec'!P122-SUM('Fund Rec'!P129:P130),IF('BR1'!$L$20="ACTIVE",'Fund Rec'!P118-SUM('Fund Rec'!P129:P130),'Fund Rec'!P117-SUM('Fund Rec'!P129:P130))))</f>
        <v>0</v>
      </c>
      <c r="Q103" s="1855" t="str">
        <f>IF(R89="","",IF('BR3'!$L$20="ACTIVE",'Fund Rec'!Q126-SUM('Fund Rec'!Q129:Q130),IF('BR2'!$L$20="ACTIVE",'Fund Rec'!Q122-SUM('Fund Rec'!Q129:Q130),IF('BR1'!$L$20="ACTIVE",'Fund Rec'!Q118-SUM('Fund Rec'!Q129:Q130),'Fund Rec'!Q117-SUM('Fund Rec'!Q129:Q130)))))</f>
        <v/>
      </c>
      <c r="R103" s="1856" t="str">
        <f>IF(S89="","",IF('BR3'!$L$20="ACTIVE",'Fund Rec'!R126-SUM('Fund Rec'!R129:R130),IF('BR2'!$L$20="ACTIVE",'Fund Rec'!R122-SUM('Fund Rec'!R129:R130),IF('BR1'!$L$20="ACTIVE",'Fund Rec'!R118-SUM('Fund Rec'!R129:R130),'Fund Rec'!R117-SUM('Fund Rec'!R129:R130)))))</f>
        <v/>
      </c>
      <c r="S103" s="1855" t="str">
        <f>IF(T89="","",IF('BR3'!$L$20="ACTIVE",'Fund Rec'!S126-SUM('Fund Rec'!S129:S130),IF('BR2'!$L$20="ACTIVE",'Fund Rec'!S122-SUM('Fund Rec'!S129:S130),IF('BR1'!$L$20="ACTIVE",'Fund Rec'!S118-SUM('Fund Rec'!S129:S130),'Fund Rec'!S117-SUM('Fund Rec'!S129:S130)))))</f>
        <v/>
      </c>
      <c r="T103" s="2222">
        <f>IF('BR3'!$L$20="ACTIVE",'Fund Rec'!T126-SUM('Fund Rec'!T129:T130),IF('BR2'!$L$20="ACTIVE",'Fund Rec'!T122-SUM('Fund Rec'!T129:T130),IF('BR1'!$L$20="ACTIVE",'Fund Rec'!T118-SUM('Fund Rec'!T129:T130),'Fund Rec'!T117-SUM('Fund Rec'!T129:T130))))</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Rec'!G42:G43)</f>
        <v>0</v>
      </c>
      <c r="H118" s="1853">
        <f>IF($L$2="Original",'Fund Rec'!H30,IF($L$2="BR1",'Fund Rec'!H31,IF($L$2="BR2",'Fund Rec'!H38,IF($L$2="BR3",'Fund Rec'!H39))))-SUM('Fund Rec'!H42:H43)</f>
        <v>0</v>
      </c>
      <c r="I118" s="1853">
        <f>IF($L$2="Original",'Fund Rec'!I30,IF($L$2="BR1",'Fund Rec'!I31,IF($L$2="BR2",'Fund Rec'!I38,IF($L$2="BR3",'Fund Rec'!I39))))-SUM('Fund Rec'!I42:I43)</f>
        <v>1</v>
      </c>
      <c r="J118" s="1853">
        <f>IF($L$2="Original",'Fund Rec'!J30,IF($L$2="BR1",'Fund Rec'!J31,IF($L$2="BR2",'Fund Rec'!J38,IF($L$2="BR3",'Fund Rec'!J39))))-SUM('Fund Rec'!J42:J43)</f>
        <v>0</v>
      </c>
      <c r="K118" s="1853">
        <f>IF($L$2="Original",'Fund Rec'!K30,IF($L$2="BR1",'Fund Rec'!K31,IF($L$2="BR2",'Fund Rec'!K38,IF($L$2="BR3",'Fund Rec'!K39))))-SUM('Fund Rec'!K42:K43)</f>
        <v>1</v>
      </c>
      <c r="L118" s="1853">
        <f>IF($L$2="Original",'Fund Rec'!L30,IF($L$2="BR1",'Fund Rec'!L31,IF($L$2="BR2",'Fund Rec'!L38,IF($L$2="BR3",'Fund Rec'!L39))))-SUM('Fund Rec'!L42:L43)</f>
        <v>0</v>
      </c>
      <c r="M118" s="1853">
        <f>IF($L$2="Original",'Fund Rec'!M30,IF($L$2="BR1",'Fund Rec'!M31,IF($L$2="BR2",'Fund Rec'!M38,IF($L$2="BR3",'Fund Rec'!M39))))-SUM('Fund Rec'!M42:M43)</f>
        <v>0</v>
      </c>
      <c r="N118" s="1853">
        <f>IF($L$2="Original",'Fund Rec'!N30,IF($L$2="BR1",'Fund Rec'!N31,IF($L$2="BR2",'Fund Rec'!N38,IF($L$2="BR3",'Fund Rec'!N39))))-SUM('Fund Rec'!N42:N43)</f>
        <v>0</v>
      </c>
      <c r="O118" s="2438" t="str">
        <f>IF(P118="","",IF('BR3'!$L$20="ACTIVE",'Fund Rec'!O39-SUM('Fund Rec'!O42:O43),IF('BR2'!$L$20="ACTIVE",'Fund Rec'!O35-SUM('Fund Rec'!O42:O43),IF('BR1'!$L$20="ACTIVE",'Fund Rec'!O31-SUM('Fund Rec'!O42:O43),'Fund Rec'!O30-SUM('Fund Rec'!O42:O43)))))</f>
        <v/>
      </c>
      <c r="P118" s="1923">
        <f>IF('BR3'!$L$20="ACTIVE",'Fund Rec'!P39-SUM('Fund Rec'!P42:P43),IF('BR2'!$L$20="ACTIVE",'Fund Rec'!P35-SUM('Fund Rec'!P42:P43),IF('BR1'!$L$20="ACTIVE",'Fund Rec'!P31-SUM('Fund Rec'!P42:P43),'Fund Rec'!P30-SUM('Fund Rec'!P42:P43))))</f>
        <v>0</v>
      </c>
      <c r="Q118" s="1922" t="str">
        <f>IF(R118="","",IF('BR3'!$L$20="ACTIVE",'Fund Rec'!Q39-SUM('Fund Rec'!Q42:Q43),IF('BR2'!$L$20="ACTIVE",'Fund Rec'!Q35-SUM('Fund Rec'!Q42:Q43),IF('BR1'!$L$20="ACTIVE",'Fund Rec'!Q31-SUM('Fund Rec'!Q42:Q43),'Fund Rec'!Q30-SUM('Fund Rec'!Q42:Q43)))))</f>
        <v/>
      </c>
      <c r="R118" s="1925">
        <f>IF('BR3'!$L$20="ACTIVE",'Fund Rec'!R39-SUM('Fund Rec'!R42:R43),IF('BR2'!$L$20="ACTIVE",'Fund Rec'!R35-SUM('Fund Rec'!R42:R43),IF('BR1'!$L$20="ACTIVE",'Fund Rec'!R31-SUM('Fund Rec'!R42:R43),'Fund Rec'!R30-SUM('Fund Rec'!R42:R43))))</f>
        <v>0</v>
      </c>
      <c r="S118" s="1924" t="str">
        <f>IF(T118="","",IF('BR3'!$L$20="ACTIVE",'Fund Rec'!S39-SUM('Fund Rec'!S42:S43),IF('BR2'!$L$20="ACTIVE",'Fund Rec'!S35-SUM('Fund Rec'!S42:S43),IF('BR1'!$L$20="ACTIVE",'Fund Rec'!S31-SUM('Fund Rec'!S42:S43),'Fund Rec'!S30-SUM('Fund Rec'!S42:S43)))))</f>
        <v/>
      </c>
      <c r="T118" s="1923">
        <f>IF('BR3'!$L$20="ACTIVE",'Fund Rec'!T39-SUM('Fund Rec'!T42:T43),IF('BR2'!$L$20="ACTIVE",'Fund Rec'!T35-SUM('Fund Rec'!T42:T43),IF('BR1'!$L$20="ACTIVE",'Fund Rec'!T31-SUM('Fund Rec'!T42:T43),'Fund Rec'!T30-SUM('Fund Rec'!T42:T43))))</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U104:V104"/>
    <mergeCell ref="AF106:AH106"/>
    <mergeCell ref="AJ106:AL106"/>
    <mergeCell ref="AF91:AH91"/>
    <mergeCell ref="AJ91:AL91"/>
    <mergeCell ref="AF105:AH105"/>
    <mergeCell ref="AJ105:AL105"/>
    <mergeCell ref="U115:V115"/>
    <mergeCell ref="U108:V108"/>
    <mergeCell ref="U114:V114"/>
    <mergeCell ref="U112:V112"/>
    <mergeCell ref="U107:V107"/>
    <mergeCell ref="BK118:BK120"/>
    <mergeCell ref="BL118:BL120"/>
    <mergeCell ref="BM118:BM120"/>
    <mergeCell ref="AC122:AC124"/>
    <mergeCell ref="AV122:BD122"/>
    <mergeCell ref="BF122:BM122"/>
    <mergeCell ref="AV115:BD115"/>
    <mergeCell ref="BO122:BV122"/>
    <mergeCell ref="AE123:AL123"/>
    <mergeCell ref="BV118:BV120"/>
    <mergeCell ref="BU118:BU120"/>
    <mergeCell ref="BR118:BR120"/>
    <mergeCell ref="BP118:BP120"/>
    <mergeCell ref="BQ118:BQ120"/>
    <mergeCell ref="BS118:BS120"/>
    <mergeCell ref="BT118:BT120"/>
    <mergeCell ref="BJ118:BJ120"/>
    <mergeCell ref="B100:E100"/>
    <mergeCell ref="A102:F103"/>
    <mergeCell ref="U103:V103"/>
    <mergeCell ref="B99:E99"/>
    <mergeCell ref="B98:E98"/>
    <mergeCell ref="U86:V86"/>
    <mergeCell ref="B93:E93"/>
    <mergeCell ref="B84:E84"/>
    <mergeCell ref="B95:E95"/>
    <mergeCell ref="B96:E96"/>
    <mergeCell ref="G88:N88"/>
    <mergeCell ref="G102:N102"/>
    <mergeCell ref="B69:E69"/>
    <mergeCell ref="T7:T8"/>
    <mergeCell ref="B97:E97"/>
    <mergeCell ref="B80:E80"/>
    <mergeCell ref="B78:E78"/>
    <mergeCell ref="U85:V85"/>
    <mergeCell ref="B85:E85"/>
    <mergeCell ref="B86:E86"/>
    <mergeCell ref="B70:E70"/>
    <mergeCell ref="U84:V84"/>
    <mergeCell ref="B72:E72"/>
    <mergeCell ref="B94:E94"/>
    <mergeCell ref="B73:E73"/>
    <mergeCell ref="B75:E75"/>
    <mergeCell ref="B74:E74"/>
    <mergeCell ref="F7:F8"/>
    <mergeCell ref="B68:E68"/>
    <mergeCell ref="B67:E67"/>
    <mergeCell ref="B83:E83"/>
    <mergeCell ref="B81:E81"/>
    <mergeCell ref="B82:E82"/>
    <mergeCell ref="A44:N45"/>
    <mergeCell ref="U7:U8"/>
    <mergeCell ref="U66:V66"/>
    <mergeCell ref="B107:E107"/>
    <mergeCell ref="BO118:BO120"/>
    <mergeCell ref="U120:V120"/>
    <mergeCell ref="B114:E114"/>
    <mergeCell ref="BU114:BV114"/>
    <mergeCell ref="AV116:BD116"/>
    <mergeCell ref="BF116:BK117"/>
    <mergeCell ref="BL116:BM117"/>
    <mergeCell ref="BO116:BT117"/>
    <mergeCell ref="BU116:BV117"/>
    <mergeCell ref="A117:F118"/>
    <mergeCell ref="AV111:BD112"/>
    <mergeCell ref="BF111:BM112"/>
    <mergeCell ref="BO111:BV112"/>
    <mergeCell ref="BF113:BK114"/>
    <mergeCell ref="BL113:BM114"/>
    <mergeCell ref="B113:E113"/>
    <mergeCell ref="B108:E108"/>
    <mergeCell ref="U118:V118"/>
    <mergeCell ref="BF118:BF120"/>
    <mergeCell ref="BG118:BG120"/>
    <mergeCell ref="BH118:BH120"/>
    <mergeCell ref="BI118:BI120"/>
    <mergeCell ref="B112:E112"/>
    <mergeCell ref="AP1:AR1"/>
    <mergeCell ref="AF1:AJ1"/>
    <mergeCell ref="AR2:AR4"/>
    <mergeCell ref="AP2:AP4"/>
    <mergeCell ref="AN2:AN4"/>
    <mergeCell ref="AE1:AE4"/>
    <mergeCell ref="AF63:AH63"/>
    <mergeCell ref="AL1:AN1"/>
    <mergeCell ref="AL2:AL4"/>
    <mergeCell ref="AH2:AH4"/>
    <mergeCell ref="AJ2:AJ4"/>
    <mergeCell ref="AF2:AF4"/>
    <mergeCell ref="X7:X8"/>
    <mergeCell ref="W7:W8"/>
    <mergeCell ref="C5:F5"/>
    <mergeCell ref="E2:F2"/>
    <mergeCell ref="A63:F64"/>
    <mergeCell ref="BC9:BK9"/>
    <mergeCell ref="AJ63:AL63"/>
    <mergeCell ref="Q5:R5"/>
    <mergeCell ref="Q4:T4"/>
    <mergeCell ref="H48:K48"/>
    <mergeCell ref="D47:F47"/>
    <mergeCell ref="U64:V64"/>
    <mergeCell ref="F20:L20"/>
    <mergeCell ref="R7:R8"/>
    <mergeCell ref="S5:T5"/>
    <mergeCell ref="K5:L5"/>
    <mergeCell ref="M2:N2"/>
    <mergeCell ref="G63:N63"/>
    <mergeCell ref="B110:E110"/>
    <mergeCell ref="B111:E111"/>
    <mergeCell ref="B109:E109"/>
    <mergeCell ref="E1:F1"/>
    <mergeCell ref="A14:C14"/>
    <mergeCell ref="A9:E9"/>
    <mergeCell ref="I5:J5"/>
    <mergeCell ref="O5:P5"/>
    <mergeCell ref="L7:L8"/>
    <mergeCell ref="P7:P8"/>
    <mergeCell ref="B77:E77"/>
    <mergeCell ref="A88:F89"/>
    <mergeCell ref="F17:H18"/>
    <mergeCell ref="B71:E71"/>
    <mergeCell ref="B76:E76"/>
    <mergeCell ref="G1:H1"/>
    <mergeCell ref="M1:N1"/>
    <mergeCell ref="G4:L4"/>
    <mergeCell ref="B18:D18"/>
    <mergeCell ref="A1:D1"/>
    <mergeCell ref="B79:E79"/>
    <mergeCell ref="D48:F48"/>
    <mergeCell ref="D49:F49"/>
    <mergeCell ref="C6:E7"/>
    <mergeCell ref="K1:L1"/>
    <mergeCell ref="K2:L2"/>
    <mergeCell ref="B17:D17"/>
    <mergeCell ref="A2:C2"/>
    <mergeCell ref="A10:E10"/>
    <mergeCell ref="A11:E11"/>
    <mergeCell ref="A12:E12"/>
    <mergeCell ref="M5:N5"/>
    <mergeCell ref="G2:H2"/>
    <mergeCell ref="N7:N8"/>
    <mergeCell ref="J7:J8"/>
    <mergeCell ref="H7:H8"/>
    <mergeCell ref="C4:F4"/>
    <mergeCell ref="G5:H5"/>
    <mergeCell ref="A8:E8"/>
    <mergeCell ref="U105:V105"/>
    <mergeCell ref="U110:V110"/>
    <mergeCell ref="U111:V111"/>
    <mergeCell ref="U113:V113"/>
    <mergeCell ref="U67:V67"/>
    <mergeCell ref="U79:V79"/>
    <mergeCell ref="U76:V76"/>
    <mergeCell ref="U77:V77"/>
    <mergeCell ref="U78:V78"/>
    <mergeCell ref="U80:V80"/>
    <mergeCell ref="U82:V82"/>
    <mergeCell ref="U75:V75"/>
    <mergeCell ref="U83:V83"/>
    <mergeCell ref="U81:V81"/>
    <mergeCell ref="U72:V72"/>
    <mergeCell ref="U71:V71"/>
    <mergeCell ref="U68:V68"/>
    <mergeCell ref="U70:V70"/>
    <mergeCell ref="U74:V74"/>
    <mergeCell ref="U73:V73"/>
    <mergeCell ref="U109:V109"/>
  </mergeCells>
  <phoneticPr fontId="23" type="noConversion"/>
  <dataValidations xWindow="259" yWindow="523"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830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288</v>
      </c>
      <c r="H2" s="3393"/>
      <c r="I2" s="1511"/>
      <c r="J2" s="1511"/>
      <c r="K2" s="3394" t="s">
        <v>292</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IF('Q2 Inv'!H$118&lt;0,H$118-'Q2 Inv'!H$118,IF(H$118&lt;0,H$118,""))</f>
        <v/>
      </c>
      <c r="AG8" s="1570"/>
      <c r="AH8" s="1571" t="str">
        <f>IF('Q2 Inv'!J$118&lt;0,J$118-'Q2 Inv'!J$118,IF(J$118&lt;0,J$118,""))</f>
        <v/>
      </c>
      <c r="AI8" s="1572"/>
      <c r="AJ8" s="1573" t="str">
        <f>IF('Q2 Inv'!L$118&lt;0,(L$118-'Q2 Inv'!L$118),IF(L$118&lt;0,L$118,""))</f>
        <v/>
      </c>
      <c r="AK8" s="1574"/>
      <c r="AL8" s="1575" t="str">
        <f>IF('Q2 Inv'!N$118&lt;0,(N$118-'Q2 Inv'!N$118)*0.5,IF(N$118&lt;0,N$118*0.5,""))</f>
        <v/>
      </c>
      <c r="AM8" s="1576"/>
      <c r="AN8" s="1577" t="str">
        <f>IF('Q2 Inv'!P$118&lt;0,(P$118-'Q2 Inv'!P$118)*0.5,IF(P$118&lt;0,P$118*0.5,""))</f>
        <v/>
      </c>
      <c r="AO8" s="1576"/>
      <c r="AP8" s="1575" t="str">
        <f>IF('Q2 Inv'!R$118&lt;0,(R$118-'Q2 Inv'!R$118)*0.75,IF(R$118&lt;0,R$118*0.75,""))</f>
        <v/>
      </c>
      <c r="AQ8" s="1576"/>
      <c r="AR8" s="1577" t="str">
        <f>IF('Q2 Inv'!T$118&lt;0,(T$118-'Q2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IF('Q2 Inv'!H$64&lt;0,H$64-'Q2 Inv'!H$64,IF(H$64&lt;0,H$64,""))</f>
        <v/>
      </c>
      <c r="AG9" s="1570"/>
      <c r="AH9" s="1571" t="str">
        <f>IF('Q2 Inv'!J$64&lt;0,J$64-'Q2 Inv'!J$64,IF(J$64&lt;0,J$64,""))</f>
        <v/>
      </c>
      <c r="AI9" s="1572"/>
      <c r="AJ9" s="1573" t="str">
        <f>IF('Q2 Inv'!L$64&lt;0,L$64-'Q2 Inv'!L$64,IF(L$64&lt;0,L$64,""))</f>
        <v/>
      </c>
      <c r="AK9" s="1574"/>
      <c r="AL9" s="1575" t="str">
        <f>IF('Q2 Inv'!N$64&lt;0,(N$64-'Q2 Inv'!N$64)*0.5,IF(N$64&lt;0,N$64*0.5,""))</f>
        <v/>
      </c>
      <c r="AM9" s="1576"/>
      <c r="AN9" s="1577" t="str">
        <f>IF('Q2 Inv'!P$64&lt;0,(P$64-'Q2 Inv'!P$64)*0.5,IF(P$64&lt;0,P$64*0.5,""))</f>
        <v/>
      </c>
      <c r="AO9" s="1576"/>
      <c r="AP9" s="1575" t="str">
        <f>IF('Q2 Inv'!R$64&lt;0,(R$64-'Q2 Inv'!R$64)*0.75,IF(R$64&lt;0,R$64*0.75,""))</f>
        <v/>
      </c>
      <c r="AQ9" s="1576"/>
      <c r="AR9" s="1577" t="str">
        <f>IF('Q2 Inv'!T$64&lt;0,(T$64-'Q2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IF('Q2 Inv'!H$89&lt;0,H$89-'Q2 Inv'!H$89,IF(H$89&lt;0,H$89,""))</f>
        <v/>
      </c>
      <c r="AG10" s="1570"/>
      <c r="AH10" s="1571" t="str">
        <f>IF('Q2 Inv'!J$89&lt;0,J$89-'Q2 Inv'!J$89,IF(J$89&lt;0,J$89,""))</f>
        <v/>
      </c>
      <c r="AI10" s="1572"/>
      <c r="AJ10" s="1573" t="str">
        <f>IF('Q2 Inv'!L$89&lt;0,L$89-'Q2 Inv'!L$89,IF(L$89&lt;0,L$89,""))</f>
        <v/>
      </c>
      <c r="AK10" s="1574"/>
      <c r="AL10" s="1575" t="str">
        <f>IF('Q2 Inv'!N$89&lt;0,(N$89-'Q2 Inv'!N$89)*0.5,IF(N$89&lt;0,N$89*0.5,""))</f>
        <v/>
      </c>
      <c r="AM10" s="1576"/>
      <c r="AN10" s="1577" t="str">
        <f>IF('Q2 Inv'!P$89&lt;0,(P$89-'Q2 Inv'!P$89)*0.5,IF(P$89&lt;0,P$89*0.5,""))</f>
        <v/>
      </c>
      <c r="AO10" s="1576"/>
      <c r="AP10" s="1575" t="str">
        <f>IF('Q2 Inv'!R$89&lt;0,(R$89-'Q2 Inv'!R$89)*0.75,IF(R$89&lt;0,R$89*0.75,""))</f>
        <v/>
      </c>
      <c r="AQ10" s="1576"/>
      <c r="AR10" s="1577" t="str">
        <f>IF('Q2 Inv'!T$89&lt;0,(T$89-'Q2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Rec'!G71:G73)</f>
        <v>0</v>
      </c>
      <c r="H64" s="2476">
        <f>IF($L$2="Original",'Fund Rec'!H59,IF($L$2="BR1",'Fund Rec'!H60,IF($L$2="BR2",'Fund Rec'!H67,IF($L$2="BR3",'Fund Rec'!H68))))-SUM('Fund Rec'!H71:H73)</f>
        <v>0</v>
      </c>
      <c r="I64" s="2477">
        <f>IF($L$2="Original",'Fund Rec'!I59,IF($L$2="BR1",'Fund Rec'!I60,IF($L$2="BR2",'Fund Rec'!I67,IF($L$2="BR3",'Fund Rec'!I68))))-SUM('Fund Rec'!I71:I73)</f>
        <v>1</v>
      </c>
      <c r="J64" s="2476">
        <f>IF($L$2="Original",'Fund Rec'!J59,IF($L$2="BR1",'Fund Rec'!J60,IF($L$2="BR2",'Fund Rec'!J67,IF($L$2="BR3",'Fund Rec'!J68))))-SUM('Fund Rec'!J71:J73)</f>
        <v>0</v>
      </c>
      <c r="K64" s="2475">
        <f>IF($L$2="Original",'Fund Rec'!K59,IF($L$2="BR1",'Fund Rec'!K60,IF($L$2="BR2",'Fund Rec'!K67,IF($L$2="BR3",'Fund Rec'!K68))))-SUM('Fund Rec'!K71:K73)</f>
        <v>1</v>
      </c>
      <c r="L64" s="2478">
        <f>IF($L$2="Original",'Fund Rec'!L59,IF($L$2="BR1",'Fund Rec'!L60,IF($L$2="BR2",'Fund Rec'!L67,IF($L$2="BR3",'Fund Rec'!L68))))-SUM('Fund Rec'!L71:L73)</f>
        <v>0</v>
      </c>
      <c r="M64" s="2475">
        <f>IF($L$2="Original",'Fund Rec'!M59,IF($L$2="BR1",'Fund Rec'!M60,IF($L$2="BR2",'Fund Rec'!M67,IF($L$2="BR3",'Fund Rec'!M68))))-SUM('Fund Rec'!M71:M73)</f>
        <v>0</v>
      </c>
      <c r="N64" s="2652">
        <f>IF($L$2="Original",'Fund Rec'!N59,IF($L$2="BR1",'Fund Rec'!N60,IF($L$2="BR2",'Fund Rec'!N67,IF($L$2="BR3",'Fund Rec'!N68))))-SUM('Fund Rec'!N71:N73)</f>
        <v>0</v>
      </c>
      <c r="O64" s="2651" t="str">
        <f>IF(P64="","",IF('BR3'!$L$20="ACTIVE",'Fund Rec'!O68-SUM('Fund Rec'!O71:O73),IF('BR2'!$L$20="ACTIVE",'Fund Rec'!O64-SUM('Fund Rec'!O71:O73),IF('BR1'!$L$20="ACTIVE",'Fund Rec'!O60-SUM('Fund Rec'!O71:O73),'Fund Rec'!O59-SUM('Fund Rec'!O71:O73)))))</f>
        <v/>
      </c>
      <c r="P64" s="1776">
        <f>IF('BR3'!$L$20="ACTIVE",'Fund Rec'!P68-SUM('Fund Rec'!P71:P73),IF('BR2'!$L$20="ACTIVE",'Fund Rec'!P64-SUM('Fund Rec'!P71:P73),IF('BR1'!$L$20="ACTIVE",'Fund Rec'!P60-SUM('Fund Rec'!P71:P73),'Fund Rec'!P59-SUM('Fund Rec'!P71:P73))))</f>
        <v>0</v>
      </c>
      <c r="Q64" s="1775" t="str">
        <f>IF(R64="","",IF('BR3'!$L$20="ACTIVE",'Fund Rec'!Q68-SUM('Fund Rec'!Q71:Q73),IF('BR2'!$L$20="ACTIVE",'Fund Rec'!Q64-SUM('Fund Rec'!Q71:Q73),IF('BR1'!$L$20="ACTIVE",'Fund Rec'!Q60-SUM('Fund Rec'!Q71:Q73),'Fund Rec'!Q59-SUM('Fund Rec'!Q71:Q73)))))</f>
        <v/>
      </c>
      <c r="R64" s="1776">
        <f>IF('BR3'!$L$20="ACTIVE",'Fund Rec'!R68-SUM('Fund Rec'!R71:R73),IF('BR2'!$L$20="ACTIVE",'Fund Rec'!R64-SUM('Fund Rec'!R71:R73),IF('BR1'!$L$20="ACTIVE",'Fund Rec'!R60-SUM('Fund Rec'!R71:R73),'Fund Rec'!R59-SUM('Fund Rec'!R71:R73))))</f>
        <v>0</v>
      </c>
      <c r="S64" s="1775" t="str">
        <f>IF(T64="","",IF('BR3'!$L$20="ACTIVE",'Fund Rec'!S68-SUM('Fund Rec'!S71:S73),IF('BR2'!$L$20="ACTIVE",'Fund Rec'!S64-SUM('Fund Rec'!S71:S73),IF('BR1'!$L$20="ACTIVE",'Fund Rec'!S60-SUM('Fund Rec'!S71:S73),'Fund Rec'!S59-SUM('Fund Rec'!S71:S73)))))</f>
        <v/>
      </c>
      <c r="T64" s="2217">
        <f>IF('BR3'!$L$20="ACTIVE",'Fund Rec'!T68-SUM('Fund Rec'!T71:T73),IF('BR2'!$L$20="ACTIVE",'Fund Rec'!T64-SUM('Fund Rec'!T71:T73),IF('BR1'!$L$20="ACTIVE",'Fund Rec'!T60-SUM('Fund Rec'!T71:T73),'Fund Rec'!T59-SUM('Fund Rec'!T71:T73))))</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Rec'!G100:G102)</f>
        <v>0</v>
      </c>
      <c r="H89" s="2475">
        <f>IF($L$2="Original",'Fund Rec'!H88,IF($L$2="BR1",'Fund Rec'!H89,IF($L$2="BR2",'Fund Rec'!H96,IF($L$2="BR3",'Fund Rec'!H97))))-SUM('Fund Rec'!H100:H102)</f>
        <v>0</v>
      </c>
      <c r="I89" s="2475">
        <f>IF($L$2="Original",'Fund Rec'!I88,IF($L$2="BR1",'Fund Rec'!I89,IF($L$2="BR2",'Fund Rec'!I96,IF($L$2="BR3",'Fund Rec'!I97))))-SUM('Fund Rec'!I100:I102)</f>
        <v>1</v>
      </c>
      <c r="J89" s="2475">
        <f>IF($L$2="Original",'Fund Rec'!J88,IF($L$2="BR1",'Fund Rec'!J89,IF($L$2="BR2",'Fund Rec'!J96,IF($L$2="BR3",'Fund Rec'!J97))))-SUM('Fund Rec'!J100:J102)</f>
        <v>0</v>
      </c>
      <c r="K89" s="2475">
        <f>IF($L$2="Original",'Fund Rec'!K88,IF($L$2="BR1",'Fund Rec'!K89,IF($L$2="BR2",'Fund Rec'!K96,IF($L$2="BR3",'Fund Rec'!K97))))-SUM('Fund Rec'!K100:K102)</f>
        <v>1</v>
      </c>
      <c r="L89" s="2475">
        <f>IF($L$2="Original",'Fund Rec'!L88,IF($L$2="BR1",'Fund Rec'!L89,IF($L$2="BR2",'Fund Rec'!L96,IF($L$2="BR3",'Fund Rec'!L97))))-SUM('Fund Rec'!L100:L102)</f>
        <v>0</v>
      </c>
      <c r="M89" s="2475">
        <f>IF($L$2="Original",'Fund Rec'!M88,IF($L$2="BR1",'Fund Rec'!M89,IF($L$2="BR2",'Fund Rec'!M96,IF($L$2="BR3",'Fund Rec'!M97))))-SUM('Fund Rec'!M100:M102)</f>
        <v>0</v>
      </c>
      <c r="N89" s="2475">
        <f>IF($L$2="Original",'Fund Rec'!N88,IF($L$2="BR1",'Fund Rec'!N89,IF($L$2="BR2",'Fund Rec'!N96,IF($L$2="BR3",'Fund Rec'!N97))))-SUM('Fund Rec'!N100:N102)</f>
        <v>0</v>
      </c>
      <c r="O89" s="1855" t="str">
        <f>IF(P89="","",IF('BR3'!$L$20="ACTIVE",'Fund Rec'!O97-SUM('Fund Rec'!O100:O102),IF('BR2'!$L$20="ACTIVE",'Fund Rec'!O93-SUM('Fund Rec'!O100:O102),IF('BR1'!$L$20="ACTIVE",'Fund Rec'!O89-SUM('Fund Rec'!O100:O102),'Fund Rec'!O88-SUM('Fund Rec'!O100:O102)))))</f>
        <v/>
      </c>
      <c r="P89" s="1856">
        <f>IF('BR3'!$L$20="ACTIVE",'Fund Rec'!P97-SUM('Fund Rec'!P100:P102),IF('BR2'!$L$20="ACTIVE",'Fund Rec'!P93-SUM('Fund Rec'!P100:P102),IF('BR1'!$L$20="ACTIVE",'Fund Rec'!P89-SUM('Fund Rec'!P100:P102),'Fund Rec'!P88-SUM('Fund Rec'!P100:P102))))</f>
        <v>0</v>
      </c>
      <c r="Q89" s="1855" t="str">
        <f>IF(R89="","",IF('BR3'!$L$20="ACTIVE",'Fund Rec'!Q97-SUM('Fund Rec'!Q100:Q102),IF('BR2'!$L$20="ACTIVE",'Fund Rec'!Q93-SUM('Fund Rec'!Q100:Q102),IF('BR1'!$L$20="ACTIVE",'Fund Rec'!Q89-SUM('Fund Rec'!Q100:Q102),'Fund Rec'!Q88-SUM('Fund Rec'!Q100:Q102)))))</f>
        <v/>
      </c>
      <c r="R89" s="1856">
        <f>IF('BR3'!$L$20="ACTIVE",'Fund Rec'!R97-SUM('Fund Rec'!R100:R102),IF('BR2'!$L$20="ACTIVE",'Fund Rec'!R93-SUM('Fund Rec'!R100:R102),IF('BR1'!$L$20="ACTIVE",'Fund Rec'!R89-SUM('Fund Rec'!R100:R102),'Fund Rec'!R88-SUM('Fund Rec'!R100:R102))))</f>
        <v>0</v>
      </c>
      <c r="S89" s="1855" t="str">
        <f>IF(T89="","",IF('BR3'!$L$20="ACTIVE",'Fund Rec'!S97-SUM('Fund Rec'!S100:S102),IF('BR2'!$L$20="ACTIVE",'Fund Rec'!S93-SUM('Fund Rec'!S100:S102),IF('BR1'!$L$20="ACTIVE",'Fund Rec'!S89-SUM('Fund Rec'!S100:S102),'Fund Rec'!S88-SUM('Fund Rec'!S100:S102)))))</f>
        <v/>
      </c>
      <c r="T89" s="2222">
        <f>IF('BR3'!$L$20="ACTIVE",'Fund Rec'!T97-SUM('Fund Rec'!T100:T102),IF('BR2'!$L$20="ACTIVE",'Fund Rec'!T93-SUM('Fund Rec'!T100:T102),IF('BR1'!$L$20="ACTIVE",'Fund Rec'!T89-SUM('Fund Rec'!T100:T102),'Fund Rec'!T88-SUM('Fund Rec'!T100:T102))))</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Rec'!G129:G131)</f>
        <v>0</v>
      </c>
      <c r="H103" s="2475">
        <f>IF($L$2="Original",'Fund Rec'!H117,IF($L$2="BR1",'Fund Rec'!H118,IF($L$2="BR2",'Fund Rec'!H125,IF($L$2="BR3",'Fund Rec'!H126))))-SUM('Fund Rec'!H129:H131)</f>
        <v>0</v>
      </c>
      <c r="I103" s="2475">
        <f>IF($L$2="Original",'Fund Rec'!I117,IF($L$2="BR1",'Fund Rec'!I118,IF($L$2="BR2",'Fund Rec'!I125,IF($L$2="BR3",'Fund Rec'!I126))))-SUM('Fund Rec'!I129:I131)</f>
        <v>1</v>
      </c>
      <c r="J103" s="2475">
        <f>IF($L$2="Original",'Fund Rec'!J117,IF($L$2="BR1",'Fund Rec'!J118,IF($L$2="BR2",'Fund Rec'!J125,IF($L$2="BR3",'Fund Rec'!J126))))-SUM('Fund Rec'!J129:J131)</f>
        <v>0</v>
      </c>
      <c r="K103" s="2475">
        <f>IF($L$2="Original",'Fund Rec'!K117,IF($L$2="BR1",'Fund Rec'!K118,IF($L$2="BR2",'Fund Rec'!K125,IF($L$2="BR3",'Fund Rec'!K126))))-SUM('Fund Rec'!K129:K131)</f>
        <v>1</v>
      </c>
      <c r="L103" s="2475">
        <f>IF($L$2="Original",'Fund Rec'!L117,IF($L$2="BR1",'Fund Rec'!L118,IF($L$2="BR2",'Fund Rec'!L125,IF($L$2="BR3",'Fund Rec'!L126))))-SUM('Fund Rec'!L129:L131)</f>
        <v>0</v>
      </c>
      <c r="M103" s="2475">
        <f>IF($L$2="Original",'Fund Rec'!M117,IF($L$2="BR1",'Fund Rec'!M118,IF($L$2="BR2",'Fund Rec'!M125,IF($L$2="BR3",'Fund Rec'!M126))))-SUM('Fund Rec'!M129:M131)</f>
        <v>0</v>
      </c>
      <c r="N103" s="2475">
        <f>IF($L$2="Original",'Fund Rec'!N117,IF($L$2="BR1",'Fund Rec'!N118,IF($L$2="BR2",'Fund Rec'!N125,IF($L$2="BR3",'Fund Rec'!N126))))-SUM('Fund Rec'!N129:N131)</f>
        <v>0</v>
      </c>
      <c r="O103" s="1855" t="str">
        <f>IF(P89="","",IF('BR3'!$L$20="ACTIVE",'Fund Rec'!O126-SUM('Fund Rec'!O129:O131),IF('BR2'!$L$20="ACTIVE",'Fund Rec'!O122-SUM('Fund Rec'!O129:O131),IF('BR1'!$L$20="ACTIVE",'Fund Rec'!O118-SUM('Fund Rec'!O129:O131),'Fund Rec'!O117-SUM('Fund Rec'!O129:O131)))))</f>
        <v/>
      </c>
      <c r="P103" s="1856">
        <f>IF('BR3'!$L$20="ACTIVE",'Fund Rec'!P126-SUM('Fund Rec'!P129:P131),IF('BR2'!$L$20="ACTIVE",'Fund Rec'!P122-SUM('Fund Rec'!P129:P131),IF('BR1'!$L$20="ACTIVE",'Fund Rec'!P118-SUM('Fund Rec'!P129:P131),'Fund Rec'!P117-SUM('Fund Rec'!P129:P131))))</f>
        <v>0</v>
      </c>
      <c r="Q103" s="1855" t="str">
        <f>IF(R89="","",IF('BR3'!$L$20="ACTIVE",'Fund Rec'!Q126-SUM('Fund Rec'!Q129:Q131),IF('BR2'!$L$20="ACTIVE",'Fund Rec'!Q122-SUM('Fund Rec'!Q129:Q131),IF('BR1'!$L$20="ACTIVE",'Fund Rec'!Q118-SUM('Fund Rec'!Q129:Q131),'Fund Rec'!Q117-SUM('Fund Rec'!Q129:Q131)))))</f>
        <v/>
      </c>
      <c r="R103" s="1856" t="str">
        <f>IF(S89="","",IF('BR3'!$L$20="ACTIVE",'Fund Rec'!R126-SUM('Fund Rec'!R129:R131),IF('BR2'!$L$20="ACTIVE",'Fund Rec'!R122-SUM('Fund Rec'!R129:R131),IF('BR1'!$L$20="ACTIVE",'Fund Rec'!R118-SUM('Fund Rec'!R129:R131),'Fund Rec'!R117-SUM('Fund Rec'!R129:R131)))))</f>
        <v/>
      </c>
      <c r="S103" s="1855" t="str">
        <f>IF(T89="","",IF('BR3'!$L$20="ACTIVE",'Fund Rec'!S126-SUM('Fund Rec'!S129:S131),IF('BR2'!$L$20="ACTIVE",'Fund Rec'!S122-SUM('Fund Rec'!S129:S131),IF('BR1'!$L$20="ACTIVE",'Fund Rec'!S118-SUM('Fund Rec'!S129:S131),'Fund Rec'!S117-SUM('Fund Rec'!S129:S131)))))</f>
        <v/>
      </c>
      <c r="T103" s="2222">
        <f>IF('BR3'!$L$20="ACTIVE",'Fund Rec'!T126-SUM('Fund Rec'!T129:T131),IF('BR2'!$L$20="ACTIVE",'Fund Rec'!T122-SUM('Fund Rec'!T129:T131),IF('BR1'!$L$20="ACTIVE",'Fund Rec'!T118-SUM('Fund Rec'!T129:T131),'Fund Rec'!T117-SUM('Fund Rec'!T129:T131))))</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Rec'!G42:G44)</f>
        <v>0</v>
      </c>
      <c r="H118" s="1771">
        <f>IF($L$2="Original",'Fund Rec'!H30,IF($L$2="BR1",'Fund Rec'!H31,IF($L$2="BR2",'Fund Rec'!H38,IF($L$2="BR3",'Fund Rec'!H39))))-SUM('Fund Rec'!H42:H44)</f>
        <v>0</v>
      </c>
      <c r="I118" s="1854">
        <f>IF($L$2="Original",'Fund Rec'!I30,IF($L$2="BR1",'Fund Rec'!I31,IF($L$2="BR2",'Fund Rec'!I38,IF($L$2="BR3",'Fund Rec'!I39))))-SUM('Fund Rec'!I42:I44)</f>
        <v>1</v>
      </c>
      <c r="J118" s="1771">
        <f>IF($L$2="Original",'Fund Rec'!J30,IF($L$2="BR1",'Fund Rec'!J31,IF($L$2="BR2",'Fund Rec'!J38,IF($L$2="BR3",'Fund Rec'!J39))))-SUM('Fund Rec'!J42:J44)</f>
        <v>0</v>
      </c>
      <c r="K118" s="1853">
        <f>IF($L$2="Original",'Fund Rec'!K30,IF($L$2="BR1",'Fund Rec'!K31,IF($L$2="BR2",'Fund Rec'!K38,IF($L$2="BR3",'Fund Rec'!K39))))-SUM('Fund Rec'!K42:K44)</f>
        <v>1</v>
      </c>
      <c r="L118" s="1774">
        <f>IF($L$2="Original",'Fund Rec'!L30,IF($L$2="BR1",'Fund Rec'!L31,IF($L$2="BR2",'Fund Rec'!L38,IF($L$2="BR3",'Fund Rec'!L39))))-SUM('Fund Rec'!L42:L44)</f>
        <v>0</v>
      </c>
      <c r="M118" s="1853">
        <f>IF($L$2="Original",'Fund Rec'!M30,IF($L$2="BR1",'Fund Rec'!M31,IF($L$2="BR2",'Fund Rec'!M38,IF($L$2="BR3",'Fund Rec'!M39))))-SUM('Fund Rec'!M42:M44)</f>
        <v>0</v>
      </c>
      <c r="N118" s="2440">
        <f>IF($L$2="Original",'Fund Rec'!N30,IF($L$2="BR1",'Fund Rec'!N31,IF($L$2="BR2",'Fund Rec'!N38,IF($L$2="BR3",'Fund Rec'!N39))))-SUM('Fund Rec'!N42:N44)</f>
        <v>0</v>
      </c>
      <c r="O118" s="2438" t="str">
        <f>IF(P118="","",IF('BR3'!$L$20="ACTIVE",'Fund Rec'!O39-SUM('Fund Rec'!O42:O44),IF('BR2'!$L$20="ACTIVE",'Fund Rec'!O35-SUM('Fund Rec'!O42:O44),IF('BR1'!$L$20="ACTIVE",'Fund Rec'!O31-SUM('Fund Rec'!O42:O44),'Fund Rec'!O30-SUM('Fund Rec'!O42:O44)))))</f>
        <v/>
      </c>
      <c r="P118" s="1923">
        <f>IF('BR3'!$L$20="ACTIVE",'Fund Rec'!P39-SUM('Fund Rec'!P42:P44),IF('BR2'!$L$20="ACTIVE",'Fund Rec'!P35-SUM('Fund Rec'!P42:P44),IF('BR1'!$L$20="ACTIVE",'Fund Rec'!P31-SUM('Fund Rec'!P42:P44),'Fund Rec'!P30-SUM('Fund Rec'!P42:P44))))</f>
        <v>0</v>
      </c>
      <c r="Q118" s="1922" t="str">
        <f>IF(R118="","",IF('BR3'!$L$20="ACTIVE",'Fund Rec'!Q39-SUM('Fund Rec'!Q42:Q44),IF('BR2'!$L$20="ACTIVE",'Fund Rec'!Q35-SUM('Fund Rec'!Q42:Q44),IF('BR1'!$L$20="ACTIVE",'Fund Rec'!Q31-SUM('Fund Rec'!Q42:Q44),'Fund Rec'!Q30-SUM('Fund Rec'!Q42:Q44)))))</f>
        <v/>
      </c>
      <c r="R118" s="1925">
        <f>IF('BR3'!$L$20="ACTIVE",'Fund Rec'!R39-SUM('Fund Rec'!R42:R44),IF('BR2'!$L$20="ACTIVE",'Fund Rec'!R35-SUM('Fund Rec'!R42:R44),IF('BR1'!$L$20="ACTIVE",'Fund Rec'!R31-SUM('Fund Rec'!R42:R44),'Fund Rec'!R30-SUM('Fund Rec'!R42:R44))))</f>
        <v>0</v>
      </c>
      <c r="S118" s="1924" t="str">
        <f>IF(T118="","",IF('BR3'!$L$20="ACTIVE",'Fund Rec'!S39-SUM('Fund Rec'!S42:S44),IF('BR2'!$L$20="ACTIVE",'Fund Rec'!S35-SUM('Fund Rec'!S42:S44),IF('BR1'!$L$20="ACTIVE",'Fund Rec'!S31-SUM('Fund Rec'!S42:S44),'Fund Rec'!S30-SUM('Fund Rec'!S42:S44)))))</f>
        <v/>
      </c>
      <c r="T118" s="1923">
        <f>IF('BR3'!$L$20="ACTIVE",'Fund Rec'!T39-SUM('Fund Rec'!T42:T44),IF('BR2'!$L$20="ACTIVE",'Fund Rec'!T35-SUM('Fund Rec'!T42:T44),IF('BR1'!$L$20="ACTIVE",'Fund Rec'!T31-SUM('Fund Rec'!T42:T44),'Fund Rec'!T30-SUM('Fund Rec'!T42:T44))))</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BF122:BM122"/>
    <mergeCell ref="BO122:BV122"/>
    <mergeCell ref="AE123:AL123"/>
    <mergeCell ref="AV122:BD122"/>
    <mergeCell ref="BS118:BS120"/>
    <mergeCell ref="BF116:BK117"/>
    <mergeCell ref="BL116:BM117"/>
    <mergeCell ref="BO116:BT117"/>
    <mergeCell ref="BU116:BV117"/>
    <mergeCell ref="BF118:BF120"/>
    <mergeCell ref="BG118:BG120"/>
    <mergeCell ref="BH118:BH120"/>
    <mergeCell ref="BI118:BI120"/>
    <mergeCell ref="BJ118:BJ120"/>
    <mergeCell ref="BK118:BK120"/>
    <mergeCell ref="BL118:BL120"/>
    <mergeCell ref="BM118:BM120"/>
    <mergeCell ref="BT118:BT120"/>
    <mergeCell ref="BU118:BU120"/>
    <mergeCell ref="BV118:BV120"/>
    <mergeCell ref="BP118:BP120"/>
    <mergeCell ref="BQ118:BQ120"/>
    <mergeCell ref="BR118:BR120"/>
    <mergeCell ref="AJ127:AJ128"/>
    <mergeCell ref="AL127:AL128"/>
    <mergeCell ref="U69:V69"/>
    <mergeCell ref="V122:V124"/>
    <mergeCell ref="W122:W124"/>
    <mergeCell ref="X122:X124"/>
    <mergeCell ref="Y122:Y124"/>
    <mergeCell ref="Z122:Z124"/>
    <mergeCell ref="AA122:AA124"/>
    <mergeCell ref="AB122:AB124"/>
    <mergeCell ref="AC122:AC124"/>
    <mergeCell ref="U122:U124"/>
    <mergeCell ref="U82:V82"/>
    <mergeCell ref="U75:V75"/>
    <mergeCell ref="U83:V83"/>
    <mergeCell ref="U84:V84"/>
    <mergeCell ref="U85:V85"/>
    <mergeCell ref="U81:V81"/>
    <mergeCell ref="U86:V86"/>
    <mergeCell ref="U118:V118"/>
    <mergeCell ref="AF91:AH91"/>
    <mergeCell ref="AJ91:AL91"/>
    <mergeCell ref="U72:V72"/>
    <mergeCell ref="B110:E110"/>
    <mergeCell ref="B111:E111"/>
    <mergeCell ref="B112:E112"/>
    <mergeCell ref="AV115:BD115"/>
    <mergeCell ref="A115:N116"/>
    <mergeCell ref="G117:N117"/>
    <mergeCell ref="A117:F118"/>
    <mergeCell ref="U120:V120"/>
    <mergeCell ref="BO111:BV112"/>
    <mergeCell ref="BU114:BV114"/>
    <mergeCell ref="AV116:BD116"/>
    <mergeCell ref="BO118:BO120"/>
    <mergeCell ref="U115:V115"/>
    <mergeCell ref="B98:E98"/>
    <mergeCell ref="A102:F103"/>
    <mergeCell ref="B109:E109"/>
    <mergeCell ref="BF111:BM112"/>
    <mergeCell ref="BF113:BK114"/>
    <mergeCell ref="BL113:BM114"/>
    <mergeCell ref="AV111:BD112"/>
    <mergeCell ref="U113:V113"/>
    <mergeCell ref="U111:V111"/>
    <mergeCell ref="U108:V108"/>
    <mergeCell ref="U109:V109"/>
    <mergeCell ref="U114:V114"/>
    <mergeCell ref="U112:V112"/>
    <mergeCell ref="U107:V107"/>
    <mergeCell ref="U110:V110"/>
    <mergeCell ref="B114:E114"/>
    <mergeCell ref="U104:V104"/>
    <mergeCell ref="AJ106:AL106"/>
    <mergeCell ref="AF106:AH106"/>
    <mergeCell ref="AF105:AH105"/>
    <mergeCell ref="U105:V105"/>
    <mergeCell ref="AJ105:AL105"/>
    <mergeCell ref="B100:E100"/>
    <mergeCell ref="B113:E113"/>
    <mergeCell ref="B96:E96"/>
    <mergeCell ref="B97:E97"/>
    <mergeCell ref="B76:E76"/>
    <mergeCell ref="B78:E78"/>
    <mergeCell ref="B77:E77"/>
    <mergeCell ref="U80:V80"/>
    <mergeCell ref="U79:V79"/>
    <mergeCell ref="U76:V76"/>
    <mergeCell ref="U77:V77"/>
    <mergeCell ref="B83:E83"/>
    <mergeCell ref="B84:E84"/>
    <mergeCell ref="B82:E82"/>
    <mergeCell ref="B81:E81"/>
    <mergeCell ref="B86:E86"/>
    <mergeCell ref="B79:E79"/>
    <mergeCell ref="B108:E108"/>
    <mergeCell ref="G88:N88"/>
    <mergeCell ref="G102:N102"/>
    <mergeCell ref="BC9:BK9"/>
    <mergeCell ref="B72:E72"/>
    <mergeCell ref="B73:E73"/>
    <mergeCell ref="B18:D18"/>
    <mergeCell ref="A9:E9"/>
    <mergeCell ref="C6:E7"/>
    <mergeCell ref="A14:C14"/>
    <mergeCell ref="F17:H18"/>
    <mergeCell ref="A8:E8"/>
    <mergeCell ref="B17:D17"/>
    <mergeCell ref="A11:E11"/>
    <mergeCell ref="A12:E12"/>
    <mergeCell ref="A44:N45"/>
    <mergeCell ref="U7:U8"/>
    <mergeCell ref="F20:L20"/>
    <mergeCell ref="F7:F8"/>
    <mergeCell ref="A10:E10"/>
    <mergeCell ref="AF63:AH63"/>
    <mergeCell ref="D48:F48"/>
    <mergeCell ref="D49:F49"/>
    <mergeCell ref="A63:F64"/>
    <mergeCell ref="W7:W8"/>
    <mergeCell ref="J7:J8"/>
    <mergeCell ref="O5:P5"/>
    <mergeCell ref="AE1:AE4"/>
    <mergeCell ref="K1:L1"/>
    <mergeCell ref="P7:P8"/>
    <mergeCell ref="Q4:T4"/>
    <mergeCell ref="S5:T5"/>
    <mergeCell ref="M5:N5"/>
    <mergeCell ref="A1:D1"/>
    <mergeCell ref="M1:N1"/>
    <mergeCell ref="N7:N8"/>
    <mergeCell ref="G1:H1"/>
    <mergeCell ref="E1:F1"/>
    <mergeCell ref="E2:F2"/>
    <mergeCell ref="I5:J5"/>
    <mergeCell ref="C4:F4"/>
    <mergeCell ref="G2:H2"/>
    <mergeCell ref="G4:L4"/>
    <mergeCell ref="M2:N2"/>
    <mergeCell ref="A6:B7"/>
    <mergeCell ref="A2:C2"/>
    <mergeCell ref="M4:N4"/>
    <mergeCell ref="K2:L2"/>
    <mergeCell ref="AP1:AR1"/>
    <mergeCell ref="AF1:AJ1"/>
    <mergeCell ref="B67:E67"/>
    <mergeCell ref="B68:E68"/>
    <mergeCell ref="B69:E69"/>
    <mergeCell ref="AL1:AN1"/>
    <mergeCell ref="B74:E74"/>
    <mergeCell ref="AN2:AN4"/>
    <mergeCell ref="U74:V74"/>
    <mergeCell ref="U73:V73"/>
    <mergeCell ref="AH2:AH4"/>
    <mergeCell ref="AJ2:AJ4"/>
    <mergeCell ref="AP2:AP4"/>
    <mergeCell ref="U64:V64"/>
    <mergeCell ref="U66:V66"/>
    <mergeCell ref="AR2:AR4"/>
    <mergeCell ref="U71:V71"/>
    <mergeCell ref="U68:V68"/>
    <mergeCell ref="U70:V70"/>
    <mergeCell ref="AL2:AL4"/>
    <mergeCell ref="AF2:AF4"/>
    <mergeCell ref="T7:T8"/>
    <mergeCell ref="B70:E70"/>
    <mergeCell ref="U67:V67"/>
    <mergeCell ref="AJ63:AL63"/>
    <mergeCell ref="B107:E107"/>
    <mergeCell ref="B99:E99"/>
    <mergeCell ref="B85:E85"/>
    <mergeCell ref="B93:E93"/>
    <mergeCell ref="G5:H5"/>
    <mergeCell ref="K5:L5"/>
    <mergeCell ref="L7:L8"/>
    <mergeCell ref="H7:H8"/>
    <mergeCell ref="Q5:R5"/>
    <mergeCell ref="R7:R8"/>
    <mergeCell ref="C5:F5"/>
    <mergeCell ref="B94:E94"/>
    <mergeCell ref="B95:E95"/>
    <mergeCell ref="H48:K48"/>
    <mergeCell ref="D47:F47"/>
    <mergeCell ref="A88:F89"/>
    <mergeCell ref="U78:V78"/>
    <mergeCell ref="B80:E80"/>
    <mergeCell ref="B71:E71"/>
    <mergeCell ref="U103:V103"/>
    <mergeCell ref="B75:E75"/>
    <mergeCell ref="G63:N63"/>
    <mergeCell ref="X7:X8"/>
  </mergeCells>
  <phoneticPr fontId="23" type="noConversion"/>
  <dataValidations xWindow="257" yWindow="524"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932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289</v>
      </c>
      <c r="H2" s="3393"/>
      <c r="I2" s="1511"/>
      <c r="J2" s="1511"/>
      <c r="K2" s="3394" t="s">
        <v>293</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IF('Q3 Inv'!H$118&lt;0,H$118-'Q3 Inv'!H$118,IF(H$118&lt;0,H$118,""))</f>
        <v/>
      </c>
      <c r="AG8" s="1570"/>
      <c r="AH8" s="1571" t="str">
        <f>IF('Q3 Inv'!J$118&lt;0,J$118-'Q3 Inv'!J$118,IF(J$118&lt;0,J$118,""))</f>
        <v/>
      </c>
      <c r="AI8" s="1572"/>
      <c r="AJ8" s="1573" t="str">
        <f>IF('Q3 Inv'!L$118&lt;0,(L$118-'Q3 Inv'!L$118),IF(L$118&lt;0,L$118,""))</f>
        <v/>
      </c>
      <c r="AK8" s="1574"/>
      <c r="AL8" s="1575" t="str">
        <f>IF('Q3 Inv'!N$118&lt;0,(N$118-'Q3 Inv'!N$118)*0.5,IF(N$118&lt;0,N$118*0.5,""))</f>
        <v/>
      </c>
      <c r="AM8" s="1576"/>
      <c r="AN8" s="1577" t="str">
        <f>IF('Q3 Inv'!P$118&lt;0,(P$118-'Q3 Inv'!P$118)*0.5,IF(P$118&lt;0,P$118*0.5,""))</f>
        <v/>
      </c>
      <c r="AO8" s="1576"/>
      <c r="AP8" s="1575" t="str">
        <f>IF('Q3 Inv'!R$118&lt;0,(R$118-'Q3 Inv'!R$118)*0.75,IF(R$118&lt;0,R$118*0.75,""))</f>
        <v/>
      </c>
      <c r="AQ8" s="1576"/>
      <c r="AR8" s="1577" t="str">
        <f>IF('Q3 Inv'!T$118&lt;0,(T$118-'Q3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IF('Q3 Inv'!H$64&lt;0,H$64-'Q3 Inv'!H$64,IF(H$64&lt;0,H$64,""))</f>
        <v/>
      </c>
      <c r="AG9" s="1570"/>
      <c r="AH9" s="1571" t="str">
        <f>IF('Q3 Inv'!J$64&lt;0,J$64-'Q3 Inv'!J$64,IF(J$64&lt;0,J$64,""))</f>
        <v/>
      </c>
      <c r="AI9" s="1572"/>
      <c r="AJ9" s="1573" t="str">
        <f>IF('Q3 Inv'!L$64&lt;0,L$64-'Q3 Inv'!L$64,IF(L$64&lt;0,L$64,""))</f>
        <v/>
      </c>
      <c r="AK9" s="1574"/>
      <c r="AL9" s="1575" t="str">
        <f>IF('Q3 Inv'!N$64&lt;0,(N$64-'Q3 Inv'!N$64)*0.5,IF(N$64&lt;0,N$64*0.5,""))</f>
        <v/>
      </c>
      <c r="AM9" s="1576"/>
      <c r="AN9" s="1577" t="str">
        <f>IF('Q3 Inv'!P$64&lt;0,(P$64-'Q3 Inv'!P$64)*0.5,IF(P$64&lt;0,P$64*0.5,""))</f>
        <v/>
      </c>
      <c r="AO9" s="1576"/>
      <c r="AP9" s="1575" t="str">
        <f>IF('Q3 Inv'!R$64&lt;0,(R$64-'Q3 Inv'!R$64)*0.75,IF(R$64&lt;0,R$64*0.75,""))</f>
        <v/>
      </c>
      <c r="AQ9" s="1576"/>
      <c r="AR9" s="1577" t="str">
        <f>IF('Q3 Inv'!T$64&lt;0,(T$64-'Q3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IF('Q3 Inv'!H$89&lt;0,H$89-'Q3 Inv'!H$89,IF(H$89&lt;0,H$89,""))</f>
        <v/>
      </c>
      <c r="AG10" s="1570"/>
      <c r="AH10" s="1571" t="str">
        <f>IF('Q3 Inv'!J$89&lt;0,J$89-'Q3 Inv'!J$89,IF(J$89&lt;0,J$89,""))</f>
        <v/>
      </c>
      <c r="AI10" s="1572"/>
      <c r="AJ10" s="1573" t="str">
        <f>IF('Q3 Inv'!L$89&lt;0,L$89-'Q3 Inv'!L$89,IF(L$89&lt;0,L$89,""))</f>
        <v/>
      </c>
      <c r="AK10" s="1574"/>
      <c r="AL10" s="1575" t="str">
        <f>IF('Q3 Inv'!N$89&lt;0,(N$89-'Q3 Inv'!N$89)*0.5,IF(N$89&lt;0,N$89*0.5,""))</f>
        <v/>
      </c>
      <c r="AM10" s="1576"/>
      <c r="AN10" s="1577" t="str">
        <f>IF('Q3 Inv'!P$89&lt;0,(P$89-'Q3 Inv'!P$89)*0.5,IF(P$89&lt;0,P$89*0.5,""))</f>
        <v/>
      </c>
      <c r="AO10" s="1576"/>
      <c r="AP10" s="1575" t="str">
        <f>IF('Q3 Inv'!R$89&lt;0,(R$89-'Q3 Inv'!R$89)*0.75,IF(R$89&lt;0,R$89*0.75,""))</f>
        <v/>
      </c>
      <c r="AQ10" s="1576"/>
      <c r="AR10" s="1577" t="str">
        <f>IF('Q3 Inv'!T$89&lt;0,(T$89-'Q3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BUDGET'!$F$25&gt;0,"",IF('ORIGINAL BUDGET'!$F$14&gt;0,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customHeight="1" thickTop="1" thickBot="1">
      <c r="A18" s="1650"/>
      <c r="B18" s="3347" t="s">
        <v>153</v>
      </c>
      <c r="C18" s="3348"/>
      <c r="D18" s="3349"/>
      <c r="E18" s="1022"/>
      <c r="F18" s="3314"/>
      <c r="G18" s="3315"/>
      <c r="H18" s="3316"/>
      <c r="I18" s="3429" t="str">
        <f>DATA!A27</f>
        <v>Final Invoice:</v>
      </c>
      <c r="J18" s="3430"/>
      <c r="K18" s="3430"/>
      <c r="L18" s="3430"/>
      <c r="M18" s="2707" t="s">
        <v>402</v>
      </c>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F20" s="3375" t="s">
        <v>341</v>
      </c>
      <c r="G20" s="3428"/>
      <c r="H20" s="3428"/>
      <c r="I20" s="3428"/>
      <c r="J20" s="3428"/>
      <c r="K20" s="3428"/>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Rec'!G71:G74)</f>
        <v>0</v>
      </c>
      <c r="H64" s="2476">
        <f>IF($L$2="Original",'Fund Rec'!H59,IF($L$2="BR1",'Fund Rec'!H60,IF($L$2="BR2",'Fund Rec'!H67,IF($L$2="BR3",'Fund Rec'!H68))))-SUM('Fund Rec'!H71:H74)</f>
        <v>0</v>
      </c>
      <c r="I64" s="2477">
        <f>IF($L$2="Original",'Fund Rec'!I59,IF($L$2="BR1",'Fund Rec'!I60,IF($L$2="BR2",'Fund Rec'!I67,IF($L$2="BR3",'Fund Rec'!I68))))-SUM('Fund Rec'!I71:I74)</f>
        <v>1</v>
      </c>
      <c r="J64" s="2476">
        <f>IF($L$2="Original",'Fund Rec'!J59,IF($L$2="BR1",'Fund Rec'!J60,IF($L$2="BR2",'Fund Rec'!J67,IF($L$2="BR3",'Fund Rec'!J68))))-SUM('Fund Rec'!J71:J74)</f>
        <v>0</v>
      </c>
      <c r="K64" s="2475">
        <f>IF($L$2="Original",'Fund Rec'!K59,IF($L$2="BR1",'Fund Rec'!K60,IF($L$2="BR2",'Fund Rec'!K67,IF($L$2="BR3",'Fund Rec'!K68))))-SUM('Fund Rec'!K71:K74)</f>
        <v>1</v>
      </c>
      <c r="L64" s="2478">
        <f>IF($L$2="Original",'Fund Rec'!L59,IF($L$2="BR1",'Fund Rec'!L60,IF($L$2="BR2",'Fund Rec'!L67,IF($L$2="BR3",'Fund Rec'!L68))))-SUM('Fund Rec'!L71:L74)</f>
        <v>0</v>
      </c>
      <c r="M64" s="2475">
        <f>IF($L$2="Original",'Fund Rec'!M59,IF($L$2="BR1",'Fund Rec'!M60,IF($L$2="BR2",'Fund Rec'!M67,IF($L$2="BR3",'Fund Rec'!M68))))-SUM('Fund Rec'!M71:M74)</f>
        <v>0</v>
      </c>
      <c r="N64" s="2652">
        <f>IF($L$2="Original",'Fund Rec'!N59,IF($L$2="BR1",'Fund Rec'!N60,IF($L$2="BR2",'Fund Rec'!N67,IF($L$2="BR3",'Fund Rec'!N68))))-SUM('Fund Rec'!N71:N74)</f>
        <v>0</v>
      </c>
      <c r="O64" s="2651" t="str">
        <f>IF(P64="","",IF('BR3'!$L$20="ACTIVE",'Fund Rec'!O68-SUM('Fund Rec'!O71:O74),IF('BR2'!$L$20="ACTIVE",'Fund Rec'!O64-SUM('Fund Rec'!O71:O74),IF('BR1'!$L$20="ACTIVE",'Fund Rec'!O60-SUM('Fund Rec'!O71:O74),'Fund Rec'!O59-SUM('Fund Rec'!O71:O74)))))</f>
        <v/>
      </c>
      <c r="P64" s="1776">
        <f>IF('BR3'!$L$20="ACTIVE",'Fund Rec'!P68-SUM('Fund Rec'!P71:P74),IF('BR2'!$L$20="ACTIVE",'Fund Rec'!P64-SUM('Fund Rec'!P71:P74),IF('BR1'!$L$20="ACTIVE",'Fund Rec'!P60-SUM('Fund Rec'!P71:P74),'Fund Rec'!P59-SUM('Fund Rec'!P71:P74))))</f>
        <v>0</v>
      </c>
      <c r="Q64" s="1775" t="str">
        <f>IF(R64="","",IF('BR3'!$L$20="ACTIVE",'Fund Rec'!Q68-SUM('Fund Rec'!Q71:Q74),IF('BR2'!$L$20="ACTIVE",'Fund Rec'!Q64-SUM('Fund Rec'!Q71:Q74),IF('BR1'!$L$20="ACTIVE",'Fund Rec'!Q60-SUM('Fund Rec'!Q71:Q74),'Fund Rec'!Q59-SUM('Fund Rec'!Q71:Q74)))))</f>
        <v/>
      </c>
      <c r="R64" s="1776">
        <f>IF('BR3'!$L$20="ACTIVE",'Fund Rec'!R68-SUM('Fund Rec'!R71:R74),IF('BR2'!$L$20="ACTIVE",'Fund Rec'!R64-SUM('Fund Rec'!R71:R74),IF('BR1'!$L$20="ACTIVE",'Fund Rec'!R60-SUM('Fund Rec'!R71:R74),'Fund Rec'!R59-SUM('Fund Rec'!R71:R74))))</f>
        <v>0</v>
      </c>
      <c r="S64" s="1775" t="str">
        <f>IF(T64="","",IF('BR3'!$L$20="ACTIVE",'Fund Rec'!S68-SUM('Fund Rec'!S71:S74),IF('BR2'!$L$20="ACTIVE",'Fund Rec'!S64-SUM('Fund Rec'!S71:S74),IF('BR1'!$L$20="ACTIVE",'Fund Rec'!S60-SUM('Fund Rec'!S71:S74),'Fund Rec'!S59-SUM('Fund Rec'!S71:S74)))))</f>
        <v/>
      </c>
      <c r="T64" s="2217">
        <f>IF('BR3'!$L$20="ACTIVE",'Fund Rec'!T68-SUM('Fund Rec'!T71:T74),IF('BR2'!$L$20="ACTIVE",'Fund Rec'!T64-SUM('Fund Rec'!T71:T74),IF('BR1'!$L$20="ACTIVE",'Fund Rec'!T60-SUM('Fund Rec'!T71:T74),'Fund Rec'!T59-SUM('Fund Rec'!T71:T74))))</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Rec'!G100:G103)</f>
        <v>0</v>
      </c>
      <c r="H89" s="1771">
        <f>IF($L$2="Original",'Fund Rec'!H88,IF($L$2="BR1",'Fund Rec'!H89,IF($L$2="BR2",'Fund Rec'!H96,IF($L$2="BR3",'Fund Rec'!H97))))-SUM('Fund Rec'!H100:H103)</f>
        <v>0</v>
      </c>
      <c r="I89" s="1854">
        <f>IF($L$2="Original",'Fund Rec'!I88,IF($L$2="BR1",'Fund Rec'!I89,IF($L$2="BR2",'Fund Rec'!I96,IF($L$2="BR3",'Fund Rec'!I97))))-SUM('Fund Rec'!I100:I103)</f>
        <v>1</v>
      </c>
      <c r="J89" s="1771">
        <f>IF($L$2="Original",'Fund Rec'!J88,IF($L$2="BR1",'Fund Rec'!J89,IF($L$2="BR2",'Fund Rec'!J96,IF($L$2="BR3",'Fund Rec'!J97))))-SUM('Fund Rec'!J100:J103)</f>
        <v>0</v>
      </c>
      <c r="K89" s="1853">
        <f>IF($L$2="Original",'Fund Rec'!K88,IF($L$2="BR1",'Fund Rec'!K89,IF($L$2="BR2",'Fund Rec'!K96,IF($L$2="BR3",'Fund Rec'!K97))))-SUM('Fund Rec'!K100:K103)</f>
        <v>1</v>
      </c>
      <c r="L89" s="1774">
        <f>IF($L$2="Original",'Fund Rec'!L88,IF($L$2="BR1",'Fund Rec'!L89,IF($L$2="BR2",'Fund Rec'!L96,IF($L$2="BR3",'Fund Rec'!L97))))-SUM('Fund Rec'!L100:L103)</f>
        <v>0</v>
      </c>
      <c r="M89" s="1853">
        <f>IF($L$2="Original",'Fund Rec'!M88,IF($L$2="BR1",'Fund Rec'!M89,IF($L$2="BR2",'Fund Rec'!M96,IF($L$2="BR3",'Fund Rec'!M97))))-SUM('Fund Rec'!M100:M103)</f>
        <v>0</v>
      </c>
      <c r="N89" s="2440">
        <f>IF($L$2="Original",'Fund Rec'!N88,IF($L$2="BR1",'Fund Rec'!N89,IF($L$2="BR2",'Fund Rec'!N96,IF($L$2="BR3",'Fund Rec'!N97))))-SUM('Fund Rec'!N100:N103)</f>
        <v>0</v>
      </c>
      <c r="O89" s="1855" t="str">
        <f>IF(P89="","",IF('BR3'!$L$20="ACTIVE",'Fund Rec'!O97-SUM('Fund Rec'!O100:O103),IF('BR2'!$L$20="ACTIVE",'Fund Rec'!O93-SUM('Fund Rec'!O100:O103),IF('BR1'!$L$20="ACTIVE",'Fund Rec'!O89-SUM('Fund Rec'!O100:O103),'Fund Rec'!O88-SUM('Fund Rec'!O100:O103)))))</f>
        <v/>
      </c>
      <c r="P89" s="1856">
        <f>IF('BR3'!$L$20="ACTIVE",'Fund Rec'!P97-SUM('Fund Rec'!P100:P103),IF('BR2'!$L$20="ACTIVE",'Fund Rec'!P93-SUM('Fund Rec'!P100:P103),IF('BR1'!$L$20="ACTIVE",'Fund Rec'!P89-SUM('Fund Rec'!P100:P103),'Fund Rec'!P88-SUM('Fund Rec'!P100:P103))))</f>
        <v>0</v>
      </c>
      <c r="Q89" s="1855" t="str">
        <f>IF(R89="","",IF('BR3'!$L$20="ACTIVE",'Fund Rec'!Q97-SUM('Fund Rec'!Q100:Q103),IF('BR2'!$L$20="ACTIVE",'Fund Rec'!Q93-SUM('Fund Rec'!Q100:Q103),IF('BR1'!$L$20="ACTIVE",'Fund Rec'!Q89-SUM('Fund Rec'!Q100:Q103),'Fund Rec'!Q88-SUM('Fund Rec'!Q100:Q103)))))</f>
        <v/>
      </c>
      <c r="R89" s="1856">
        <f>IF('BR3'!$L$20="ACTIVE",'Fund Rec'!R97-SUM('Fund Rec'!R100:R103),IF('BR2'!$L$20="ACTIVE",'Fund Rec'!R93-SUM('Fund Rec'!R100:R103),IF('BR1'!$L$20="ACTIVE",'Fund Rec'!R89-SUM('Fund Rec'!R100:R103),'Fund Rec'!R88-SUM('Fund Rec'!R100:R103))))</f>
        <v>0</v>
      </c>
      <c r="S89" s="1855" t="str">
        <f>IF(T89="","",IF('BR3'!$L$20="ACTIVE",'Fund Rec'!S97-SUM('Fund Rec'!S100:S103),IF('BR2'!$L$20="ACTIVE",'Fund Rec'!S93-SUM('Fund Rec'!S100:S103),IF('BR1'!$L$20="ACTIVE",'Fund Rec'!S89-SUM('Fund Rec'!S100:S103),'Fund Rec'!S88-SUM('Fund Rec'!S100:S103)))))</f>
        <v/>
      </c>
      <c r="T89" s="2222">
        <f>IF('BR3'!$L$20="ACTIVE",'Fund Rec'!T97-SUM('Fund Rec'!T100:T103),IF('BR2'!$L$20="ACTIVE",'Fund Rec'!T93-SUM('Fund Rec'!T100:T103),IF('BR1'!$L$20="ACTIVE",'Fund Rec'!T89-SUM('Fund Rec'!T100:T103),'Fund Rec'!T88-SUM('Fund Rec'!T100:T103))))</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Rec'!G129:G132)</f>
        <v>0</v>
      </c>
      <c r="H103" s="2475">
        <f>IF($L$2="Original",'Fund Rec'!H117,IF($L$2="BR1",'Fund Rec'!H118,IF($L$2="BR2",'Fund Rec'!H125,IF($L$2="BR3",'Fund Rec'!H126))))-SUM('Fund Rec'!H129:H132)</f>
        <v>0</v>
      </c>
      <c r="I103" s="2475">
        <f>IF($L$2="Original",'Fund Rec'!I117,IF($L$2="BR1",'Fund Rec'!I118,IF($L$2="BR2",'Fund Rec'!I125,IF($L$2="BR3",'Fund Rec'!I126))))-SUM('Fund Rec'!I129:I132)</f>
        <v>1</v>
      </c>
      <c r="J103" s="2475">
        <f>IF($L$2="Original",'Fund Rec'!J117,IF($L$2="BR1",'Fund Rec'!J118,IF($L$2="BR2",'Fund Rec'!J125,IF($L$2="BR3",'Fund Rec'!J126))))-SUM('Fund Rec'!J129:J132)</f>
        <v>0</v>
      </c>
      <c r="K103" s="2475">
        <f>IF($L$2="Original",'Fund Rec'!K117,IF($L$2="BR1",'Fund Rec'!K118,IF($L$2="BR2",'Fund Rec'!K125,IF($L$2="BR3",'Fund Rec'!K126))))-SUM('Fund Rec'!K129:K132)</f>
        <v>1</v>
      </c>
      <c r="L103" s="2475">
        <f>IF($L$2="Original",'Fund Rec'!L117,IF($L$2="BR1",'Fund Rec'!L118,IF($L$2="BR2",'Fund Rec'!L125,IF($L$2="BR3",'Fund Rec'!L126))))-SUM('Fund Rec'!L129:L132)</f>
        <v>0</v>
      </c>
      <c r="M103" s="2475">
        <f>IF($L$2="Original",'Fund Rec'!M117,IF($L$2="BR1",'Fund Rec'!M118,IF($L$2="BR2",'Fund Rec'!M125,IF($L$2="BR3",'Fund Rec'!M126))))-SUM('Fund Rec'!M129:M132)</f>
        <v>0</v>
      </c>
      <c r="N103" s="2475">
        <f>IF($L$2="Original",'Fund Rec'!N117,IF($L$2="BR1",'Fund Rec'!N118,IF($L$2="BR2",'Fund Rec'!N125,IF($L$2="BR3",'Fund Rec'!N126))))-SUM('Fund Rec'!N129:N132)</f>
        <v>0</v>
      </c>
      <c r="O103" s="1855" t="str">
        <f>IF(P89="","",IF('BR3'!$L$20="ACTIVE",'Fund Rec'!O126-SUM('Fund Rec'!O129:O132),IF('BR2'!$L$20="ACTIVE",'Fund Rec'!O122-SUM('Fund Rec'!O129:O132),IF('BR1'!$L$20="ACTIVE",'Fund Rec'!O118-SUM('Fund Rec'!O129:O132),'Fund Rec'!O117-SUM('Fund Rec'!O129:O132)))))</f>
        <v/>
      </c>
      <c r="P103" s="1856">
        <f>IF('BR3'!$L$20="ACTIVE",'Fund Rec'!P126-SUM('Fund Rec'!P129:P132),IF('BR2'!$L$20="ACTIVE",'Fund Rec'!P122-SUM('Fund Rec'!P129:P132),IF('BR1'!$L$20="ACTIVE",'Fund Rec'!P118-SUM('Fund Rec'!P129:P132),'Fund Rec'!P117-SUM('Fund Rec'!P129:P132))))</f>
        <v>0</v>
      </c>
      <c r="Q103" s="1855" t="str">
        <f>IF(R89="","",IF('BR3'!$L$20="ACTIVE",'Fund Rec'!Q126-SUM('Fund Rec'!Q129:Q132),IF('BR2'!$L$20="ACTIVE",'Fund Rec'!Q122-SUM('Fund Rec'!Q129:Q132),IF('BR1'!$L$20="ACTIVE",'Fund Rec'!Q118-SUM('Fund Rec'!Q129:Q132),'Fund Rec'!Q117-SUM('Fund Rec'!Q129:Q132)))))</f>
        <v/>
      </c>
      <c r="R103" s="1856" t="str">
        <f>IF(S89="","",IF('BR3'!$L$20="ACTIVE",'Fund Rec'!R126-SUM('Fund Rec'!R129:R132),IF('BR2'!$L$20="ACTIVE",'Fund Rec'!R122-SUM('Fund Rec'!R129:R132),IF('BR1'!$L$20="ACTIVE",'Fund Rec'!R118-SUM('Fund Rec'!R129:R132),'Fund Rec'!R117-SUM('Fund Rec'!R129:R132)))))</f>
        <v/>
      </c>
      <c r="S103" s="1855" t="str">
        <f>IF(T89="","",IF('BR3'!$L$20="ACTIVE",'Fund Rec'!S126-SUM('Fund Rec'!S129:S132),IF('BR2'!$L$20="ACTIVE",'Fund Rec'!S122-SUM('Fund Rec'!S129:S132),IF('BR1'!$L$20="ACTIVE",'Fund Rec'!S118-SUM('Fund Rec'!S129:S132),'Fund Rec'!S117-SUM('Fund Rec'!S129:S132)))))</f>
        <v/>
      </c>
      <c r="T103" s="2222">
        <f>IF('BR3'!$L$20="ACTIVE",'Fund Rec'!T126-SUM('Fund Rec'!T129:T132),IF('BR2'!$L$20="ACTIVE",'Fund Rec'!T122-SUM('Fund Rec'!T129:T132),IF('BR1'!$L$20="ACTIVE",'Fund Rec'!T118-SUM('Fund Rec'!T129:T132),'Fund Rec'!T117-SUM('Fund Rec'!T129:T132))))</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Rec'!G42:G45)</f>
        <v>0</v>
      </c>
      <c r="H118" s="1853">
        <f>IF($L$2="Original",'Fund Rec'!H30,IF($L$2="BR1",'Fund Rec'!H31,IF($L$2="BR2",'Fund Rec'!H38,IF($L$2="BR3",'Fund Rec'!H39))))-SUM('Fund Rec'!H42:H45)</f>
        <v>0</v>
      </c>
      <c r="I118" s="1853">
        <f>IF($L$2="Original",'Fund Rec'!I30,IF($L$2="BR1",'Fund Rec'!I31,IF($L$2="BR2",'Fund Rec'!I38,IF($L$2="BR3",'Fund Rec'!I39))))-SUM('Fund Rec'!I42:I45)</f>
        <v>1</v>
      </c>
      <c r="J118" s="1853">
        <f>IF($L$2="Original",'Fund Rec'!J30,IF($L$2="BR1",'Fund Rec'!J31,IF($L$2="BR2",'Fund Rec'!J38,IF($L$2="BR3",'Fund Rec'!J39))))-SUM('Fund Rec'!J42:J45)</f>
        <v>0</v>
      </c>
      <c r="K118" s="1853">
        <f>IF($L$2="Original",'Fund Rec'!K30,IF($L$2="BR1",'Fund Rec'!K31,IF($L$2="BR2",'Fund Rec'!K38,IF($L$2="BR3",'Fund Rec'!K39))))-SUM('Fund Rec'!K42:K45)</f>
        <v>1</v>
      </c>
      <c r="L118" s="1853">
        <f>IF($L$2="Original",'Fund Rec'!L30,IF($L$2="BR1",'Fund Rec'!L31,IF($L$2="BR2",'Fund Rec'!L38,IF($L$2="BR3",'Fund Rec'!L39))))-SUM('Fund Rec'!L42:L45)</f>
        <v>0</v>
      </c>
      <c r="M118" s="1853">
        <f>IF($L$2="Original",'Fund Rec'!M30,IF($L$2="BR1",'Fund Rec'!M31,IF($L$2="BR2",'Fund Rec'!M38,IF($L$2="BR3",'Fund Rec'!M39))))-SUM('Fund Rec'!M42:M45)</f>
        <v>0</v>
      </c>
      <c r="N118" s="1853">
        <f>IF($L$2="Original",'Fund Rec'!N30,IF($L$2="BR1",'Fund Rec'!N31,IF($L$2="BR2",'Fund Rec'!N38,IF($L$2="BR3",'Fund Rec'!N39))))-SUM('Fund Rec'!N42:N45)</f>
        <v>0</v>
      </c>
      <c r="O118" s="2438" t="str">
        <f>IF(P118="","",IF('BR3'!$L$20="ACTIVE",'Fund Rec'!O39-SUM('Fund Rec'!O42:O45),IF('BR2'!$L$20="ACTIVE",'Fund Rec'!O35-SUM('Fund Rec'!O42:O45),IF('BR1'!$L$20="ACTIVE",'Fund Rec'!O31-SUM('Fund Rec'!O42:O45),'Fund Rec'!O30-SUM('Fund Rec'!O42:O45)))))</f>
        <v/>
      </c>
      <c r="P118" s="1923">
        <f>IF('BR3'!$L$20="ACTIVE",'Fund Rec'!P39-SUM('Fund Rec'!P42:P45),IF('BR2'!$L$20="ACTIVE",'Fund Rec'!P35-SUM('Fund Rec'!P42:P45),IF('BR1'!$L$20="ACTIVE",'Fund Rec'!P31-SUM('Fund Rec'!P42:P45),'Fund Rec'!P30-SUM('Fund Rec'!P42:P45))))</f>
        <v>0</v>
      </c>
      <c r="Q118" s="1922" t="str">
        <f>IF(R118="","",IF('BR3'!$L$20="ACTIVE",'Fund Rec'!Q39-SUM('Fund Rec'!Q42:Q45),IF('BR2'!$L$20="ACTIVE",'Fund Rec'!Q35-SUM('Fund Rec'!Q42:Q45),IF('BR1'!$L$20="ACTIVE",'Fund Rec'!Q31-SUM('Fund Rec'!Q42:Q45),'Fund Rec'!Q30-SUM('Fund Rec'!Q42:Q45)))))</f>
        <v/>
      </c>
      <c r="R118" s="1925">
        <f>IF('BR3'!$L$20="ACTIVE",'Fund Rec'!R39-SUM('Fund Rec'!R42:R45),IF('BR2'!$L$20="ACTIVE",'Fund Rec'!R35-SUM('Fund Rec'!R42:R45),IF('BR1'!$L$20="ACTIVE",'Fund Rec'!R31-SUM('Fund Rec'!R42:R45),'Fund Rec'!R30-SUM('Fund Rec'!R42:R45))))</f>
        <v>0</v>
      </c>
      <c r="S118" s="1924" t="str">
        <f>IF(T118="","",IF('BR3'!$L$20="ACTIVE",'Fund Rec'!S39-SUM('Fund Rec'!S42:S45),IF('BR2'!$L$20="ACTIVE",'Fund Rec'!S35-SUM('Fund Rec'!S42:S45),IF('BR1'!$L$20="ACTIVE",'Fund Rec'!S31-SUM('Fund Rec'!S42:S45),'Fund Rec'!S30-SUM('Fund Rec'!S42:S45)))))</f>
        <v/>
      </c>
      <c r="T118" s="1923">
        <f>IF('BR3'!$L$20="ACTIVE",'Fund Rec'!T39-SUM('Fund Rec'!T42:T45),IF('BR2'!$L$20="ACTIVE",'Fund Rec'!T35-SUM('Fund Rec'!T42:T45),IF('BR1'!$L$20="ACTIVE",'Fund Rec'!T31-SUM('Fund Rec'!T42:T45),'Fund Rec'!T30-SUM('Fund Rec'!T42:T45))))</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5">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AJ106:AL106"/>
    <mergeCell ref="AC122:AC124"/>
    <mergeCell ref="U115:V115"/>
    <mergeCell ref="U85:V85"/>
    <mergeCell ref="U81:V81"/>
    <mergeCell ref="U86:V86"/>
    <mergeCell ref="U72:V72"/>
    <mergeCell ref="U80:V80"/>
    <mergeCell ref="U82:V82"/>
    <mergeCell ref="U83:V83"/>
    <mergeCell ref="U84:V84"/>
    <mergeCell ref="U104:V104"/>
    <mergeCell ref="BU116:BV117"/>
    <mergeCell ref="A117:F118"/>
    <mergeCell ref="AV122:BD122"/>
    <mergeCell ref="BF122:BM122"/>
    <mergeCell ref="BO122:BV122"/>
    <mergeCell ref="AE123:AL123"/>
    <mergeCell ref="U118:V118"/>
    <mergeCell ref="BF118:BF120"/>
    <mergeCell ref="BG118:BG120"/>
    <mergeCell ref="BH118:BH120"/>
    <mergeCell ref="BI118:BI120"/>
    <mergeCell ref="BJ118:BJ120"/>
    <mergeCell ref="BK118:BK120"/>
    <mergeCell ref="BL118:BL120"/>
    <mergeCell ref="BU118:BU120"/>
    <mergeCell ref="BV118:BV120"/>
    <mergeCell ref="BM118:BM120"/>
    <mergeCell ref="BO118:BO120"/>
    <mergeCell ref="BP118:BP120"/>
    <mergeCell ref="BQ118:BQ120"/>
    <mergeCell ref="BR118:BR120"/>
    <mergeCell ref="BS118:BS120"/>
    <mergeCell ref="BT118:BT120"/>
    <mergeCell ref="U120:V120"/>
    <mergeCell ref="AV116:BD116"/>
    <mergeCell ref="BF116:BK117"/>
    <mergeCell ref="BL116:BM117"/>
    <mergeCell ref="BO116:BT117"/>
    <mergeCell ref="AF91:AH91"/>
    <mergeCell ref="AJ91:AL91"/>
    <mergeCell ref="AJ105:AL105"/>
    <mergeCell ref="AF105:AH105"/>
    <mergeCell ref="U103:V103"/>
    <mergeCell ref="AF106:AH106"/>
    <mergeCell ref="U107:V107"/>
    <mergeCell ref="U105:V105"/>
    <mergeCell ref="BF111:BM112"/>
    <mergeCell ref="BO111:BV112"/>
    <mergeCell ref="BF113:BK114"/>
    <mergeCell ref="BU114:BV114"/>
    <mergeCell ref="BL113:BM114"/>
    <mergeCell ref="AV111:BD112"/>
    <mergeCell ref="U66:V66"/>
    <mergeCell ref="U71:V71"/>
    <mergeCell ref="U68:V68"/>
    <mergeCell ref="U70:V70"/>
    <mergeCell ref="U74:V74"/>
    <mergeCell ref="U73:V73"/>
    <mergeCell ref="U79:V79"/>
    <mergeCell ref="U76:V76"/>
    <mergeCell ref="U77:V77"/>
    <mergeCell ref="U78:V78"/>
    <mergeCell ref="U75:V75"/>
    <mergeCell ref="U67:V67"/>
    <mergeCell ref="B107:E107"/>
    <mergeCell ref="B97:E97"/>
    <mergeCell ref="B98:E98"/>
    <mergeCell ref="B100:E100"/>
    <mergeCell ref="A102:F103"/>
    <mergeCell ref="B99:E99"/>
    <mergeCell ref="G88:N88"/>
    <mergeCell ref="G102:N102"/>
    <mergeCell ref="B96:E96"/>
    <mergeCell ref="B95:E95"/>
    <mergeCell ref="B110:E110"/>
    <mergeCell ref="B111:E111"/>
    <mergeCell ref="U108:V108"/>
    <mergeCell ref="U109:V109"/>
    <mergeCell ref="U114:V114"/>
    <mergeCell ref="U112:V112"/>
    <mergeCell ref="U110:V110"/>
    <mergeCell ref="U111:V111"/>
    <mergeCell ref="U113:V113"/>
    <mergeCell ref="B114:E114"/>
    <mergeCell ref="B112:E112"/>
    <mergeCell ref="B109:E109"/>
    <mergeCell ref="B108:E108"/>
    <mergeCell ref="B113:E113"/>
    <mergeCell ref="BC9:BK9"/>
    <mergeCell ref="L7:L8"/>
    <mergeCell ref="W7:W8"/>
    <mergeCell ref="R7:R8"/>
    <mergeCell ref="AF63:AH63"/>
    <mergeCell ref="P7:P8"/>
    <mergeCell ref="X7:X8"/>
    <mergeCell ref="T7:T8"/>
    <mergeCell ref="AJ63:AL63"/>
    <mergeCell ref="U7:U8"/>
    <mergeCell ref="A44:N45"/>
    <mergeCell ref="A11:E11"/>
    <mergeCell ref="G63:N63"/>
    <mergeCell ref="D48:F48"/>
    <mergeCell ref="D49:F49"/>
    <mergeCell ref="A63:F64"/>
    <mergeCell ref="U64:V64"/>
    <mergeCell ref="A14:C14"/>
    <mergeCell ref="M2:N2"/>
    <mergeCell ref="M1:N1"/>
    <mergeCell ref="AP2:AP4"/>
    <mergeCell ref="AF2:AF4"/>
    <mergeCell ref="AL1:AN1"/>
    <mergeCell ref="AP1:AR1"/>
    <mergeCell ref="AF1:AJ1"/>
    <mergeCell ref="AE1:AE4"/>
    <mergeCell ref="AR2:AR4"/>
    <mergeCell ref="AH2:AH4"/>
    <mergeCell ref="AJ2:AJ4"/>
    <mergeCell ref="AL2:AL4"/>
    <mergeCell ref="AN2:AN4"/>
    <mergeCell ref="B85:E85"/>
    <mergeCell ref="B84:E84"/>
    <mergeCell ref="B76:E76"/>
    <mergeCell ref="B77:E77"/>
    <mergeCell ref="B86:E86"/>
    <mergeCell ref="A88:F89"/>
    <mergeCell ref="B94:E94"/>
    <mergeCell ref="B71:E71"/>
    <mergeCell ref="B69:E69"/>
    <mergeCell ref="B83:E83"/>
    <mergeCell ref="B82:E82"/>
    <mergeCell ref="B78:E78"/>
    <mergeCell ref="B81:E81"/>
    <mergeCell ref="B79:E79"/>
    <mergeCell ref="B70:E70"/>
    <mergeCell ref="B75:E75"/>
    <mergeCell ref="B73:E73"/>
    <mergeCell ref="B80:E80"/>
    <mergeCell ref="B74:E74"/>
    <mergeCell ref="B93:E93"/>
    <mergeCell ref="B67:E67"/>
    <mergeCell ref="B68:E68"/>
    <mergeCell ref="B72:E72"/>
    <mergeCell ref="A10:E10"/>
    <mergeCell ref="C5:F5"/>
    <mergeCell ref="F7:F8"/>
    <mergeCell ref="H7:H8"/>
    <mergeCell ref="C4:F4"/>
    <mergeCell ref="A8:E8"/>
    <mergeCell ref="C6:E7"/>
    <mergeCell ref="A9:E9"/>
    <mergeCell ref="F20:L20"/>
    <mergeCell ref="H48:K48"/>
    <mergeCell ref="D47:F47"/>
    <mergeCell ref="I18:L18"/>
    <mergeCell ref="G2:H2"/>
    <mergeCell ref="K5:L5"/>
    <mergeCell ref="I5:J5"/>
    <mergeCell ref="AV115:BD115"/>
    <mergeCell ref="E1:F1"/>
    <mergeCell ref="E2:F2"/>
    <mergeCell ref="A2:C2"/>
    <mergeCell ref="G1:H1"/>
    <mergeCell ref="A1:D1"/>
    <mergeCell ref="B18:D18"/>
    <mergeCell ref="F17:H18"/>
    <mergeCell ref="Q4:T4"/>
    <mergeCell ref="M5:N5"/>
    <mergeCell ref="J7:J8"/>
    <mergeCell ref="S5:T5"/>
    <mergeCell ref="O5:P5"/>
    <mergeCell ref="Q5:R5"/>
    <mergeCell ref="N7:N8"/>
    <mergeCell ref="K1:L1"/>
    <mergeCell ref="K2:L2"/>
    <mergeCell ref="G4:L4"/>
    <mergeCell ref="G5:H5"/>
    <mergeCell ref="B17:D17"/>
    <mergeCell ref="A12:E12"/>
  </mergeCells>
  <phoneticPr fontId="23" type="noConversion"/>
  <dataValidations xWindow="257" yWindow="531"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0353"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57" yWindow="531" count="1">
        <x14:dataValidation type="list" allowBlank="1" showInputMessage="1" showErrorMessage="1">
          <x14:formula1>
            <xm:f>DATA!$A$28:$A$30</xm:f>
          </x14:formula1>
          <xm:sqref>M18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158</v>
      </c>
      <c r="H2" s="3393"/>
      <c r="I2" s="1511"/>
      <c r="J2" s="1511"/>
      <c r="K2" s="3394" t="s">
        <v>156</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IF('Q4 Inv'!H$118&lt;0,H$118-'Q4 Inv'!H$118,IF(H$118&lt;0,H$118,""))</f>
        <v/>
      </c>
      <c r="AG8" s="1570"/>
      <c r="AH8" s="1571" t="str">
        <f>IF('Q4 Inv'!J$118&lt;0,J$118-'Q4 Inv'!J$118,IF(J$118&lt;0,J$118,""))</f>
        <v/>
      </c>
      <c r="AI8" s="1572"/>
      <c r="AJ8" s="1573" t="str">
        <f>IF('Q4 Inv'!L$118&lt;0,(L$118-'Q4 Inv'!L$118),IF(L$118&lt;0,L$118,""))</f>
        <v/>
      </c>
      <c r="AK8" s="1574"/>
      <c r="AL8" s="1575" t="str">
        <f>IF('Q4 Inv'!N$118&lt;0,(N$118-'Q4 Inv'!N$118)*0.5,IF(N$118&lt;0,N$118*0.5,""))</f>
        <v/>
      </c>
      <c r="AM8" s="1576"/>
      <c r="AN8" s="1577" t="str">
        <f>IF('Q4 Inv'!P$118&lt;0,(P$118-'Q4 Inv'!P$118)*0.5,IF(P$118&lt;0,P$118*0.5,""))</f>
        <v/>
      </c>
      <c r="AO8" s="1576"/>
      <c r="AP8" s="1575" t="str">
        <f>IF('Q4 Inv'!R$118&lt;0,(R$118-'Q4 Inv'!R$118)*0.75,IF(R$118&lt;0,R$118*0.75,""))</f>
        <v/>
      </c>
      <c r="AQ8" s="1576"/>
      <c r="AR8" s="1577" t="str">
        <f>IF('Q4 Inv'!T$118&lt;0,(T$118-'Q4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IF('Q4 Inv'!H$64&lt;0,H$64-'Q4 Inv'!H$64,IF(H$64&lt;0,H$64,""))</f>
        <v/>
      </c>
      <c r="AG9" s="1570"/>
      <c r="AH9" s="1571" t="str">
        <f>IF('Q4 Inv'!J$64&lt;0,J$64-'Q4 Inv'!J$64,IF(J$64&lt;0,J$64,""))</f>
        <v/>
      </c>
      <c r="AI9" s="1572"/>
      <c r="AJ9" s="1573" t="str">
        <f>IF('Q4 Inv'!L$64&lt;0,L$64-'Q4 Inv'!L$64,IF(L$64&lt;0,L$64,""))</f>
        <v/>
      </c>
      <c r="AK9" s="1574"/>
      <c r="AL9" s="1575" t="str">
        <f>IF('Q4 Inv'!N$64&lt;0,(N$64-'Q4 Inv'!N$64)*0.5,IF(N$64&lt;0,N$64*0.5,""))</f>
        <v/>
      </c>
      <c r="AM9" s="1576"/>
      <c r="AN9" s="1577" t="str">
        <f>IF('Q4 Inv'!P$64&lt;0,(P$64-'Q4 Inv'!P$64)*0.5,IF(P$64&lt;0,P$64*0.5,""))</f>
        <v/>
      </c>
      <c r="AO9" s="1576"/>
      <c r="AP9" s="1575" t="str">
        <f>IF('Q4 Inv'!R$64&lt;0,(R$64-'Q4 Inv'!R$64)*0.75,IF(R$64&lt;0,R$64*0.75,""))</f>
        <v/>
      </c>
      <c r="AQ9" s="1576"/>
      <c r="AR9" s="1577" t="str">
        <f>IF('Q4 Inv'!T$64&lt;0,(T$64-'Q4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IF('Q4 Inv'!H$89&lt;0,H$89-'Q4 Inv'!H$89,IF(H$89&lt;0,H$89,""))</f>
        <v/>
      </c>
      <c r="AG10" s="1570"/>
      <c r="AH10" s="1571" t="str">
        <f>IF('Q4 Inv'!J$89&lt;0,J$89-'Q4 Inv'!J$89,IF(J$89&lt;0,J$89,""))</f>
        <v/>
      </c>
      <c r="AI10" s="1572"/>
      <c r="AJ10" s="1573" t="str">
        <f>IF('Q4 Inv'!L$89&lt;0,L$89-'Q4 Inv'!L$89,IF(L$89&lt;0,L$89,""))</f>
        <v/>
      </c>
      <c r="AK10" s="1574"/>
      <c r="AL10" s="1575" t="str">
        <f>IF('Q4 Inv'!N$89&lt;0,(N$89-'Q4 Inv'!N$89)*0.5,IF(N$89&lt;0,N$89*0.5,""))</f>
        <v/>
      </c>
      <c r="AM10" s="1576"/>
      <c r="AN10" s="1577" t="str">
        <f>IF('Q4 Inv'!P$89&lt;0,(P$89-'Q4 Inv'!P$89)*0.5,IF(P$89&lt;0,P$89*0.5,""))</f>
        <v/>
      </c>
      <c r="AO10" s="1576"/>
      <c r="AP10" s="1575" t="str">
        <f>IF('Q4 Inv'!R$89&lt;0,(R$89-'Q4 Inv'!R$89)*0.75,IF(R$89&lt;0,R$89*0.75,""))</f>
        <v/>
      </c>
      <c r="AQ10" s="1576"/>
      <c r="AR10" s="1577" t="str">
        <f>IF('Q4 Inv'!T$89&lt;0,(T$89-'Q4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SUM(R56:R60)-AP15</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Rec'!G71:G75)</f>
        <v>0</v>
      </c>
      <c r="H64" s="2476">
        <f>IF($L$2="Original",'Fund Rec'!H59,IF($L$2="BR1",'Fund Rec'!H60,IF($L$2="BR2",'Fund Rec'!H67,IF($L$2="BR3",'Fund Rec'!H68))))-SUM('Fund Rec'!H71:H75)</f>
        <v>0</v>
      </c>
      <c r="I64" s="2477">
        <f>IF($L$2="Original",'Fund Rec'!I59,IF($L$2="BR1",'Fund Rec'!I60,IF($L$2="BR2",'Fund Rec'!I67,IF($L$2="BR3",'Fund Rec'!I68))))-SUM('Fund Rec'!I71:I75)</f>
        <v>1</v>
      </c>
      <c r="J64" s="2476">
        <f>IF($L$2="Original",'Fund Rec'!J59,IF($L$2="BR1",'Fund Rec'!J60,IF($L$2="BR2",'Fund Rec'!J67,IF($L$2="BR3",'Fund Rec'!J68))))-SUM('Fund Rec'!J71:J75)</f>
        <v>0</v>
      </c>
      <c r="K64" s="2475">
        <f>IF($L$2="Original",'Fund Rec'!K59,IF($L$2="BR1",'Fund Rec'!K60,IF($L$2="BR2",'Fund Rec'!K67,IF($L$2="BR3",'Fund Rec'!K68))))-SUM('Fund Rec'!K71:K75)</f>
        <v>1</v>
      </c>
      <c r="L64" s="2478">
        <f>IF($L$2="Original",'Fund Rec'!L59,IF($L$2="BR1",'Fund Rec'!L60,IF($L$2="BR2",'Fund Rec'!L67,IF($L$2="BR3",'Fund Rec'!L68))))-SUM('Fund Rec'!L71:L75)</f>
        <v>0</v>
      </c>
      <c r="M64" s="2475">
        <f>IF($L$2="Original",'Fund Rec'!M59,IF($L$2="BR1",'Fund Rec'!M60,IF($L$2="BR2",'Fund Rec'!M67,IF($L$2="BR3",'Fund Rec'!M68))))-SUM('Fund Rec'!M71:M75)</f>
        <v>0</v>
      </c>
      <c r="N64" s="2652">
        <f>IF($L$2="Original",'Fund Rec'!N59,IF($L$2="BR1",'Fund Rec'!N60,IF($L$2="BR2",'Fund Rec'!N67,IF($L$2="BR3",'Fund Rec'!N68))))-SUM('Fund Rec'!N71:N75)</f>
        <v>0</v>
      </c>
      <c r="O64" s="2651" t="str">
        <f>IF(P64="","",IF(P64="","",IF('BR3'!$L$20="ACTIVE",'Fund Rec'!O68-SUM('Fund Rec'!O71:O75),IF('BR2'!$L$20="ACTIVE",'Fund Rec'!O64-SUM('Fund Rec'!O71:O75),IF('BR1'!$L$20="ACTIVE",'Fund Rec'!O60-SUM('Fund Rec'!O71:O75),'Fund Rec'!O59-SUM('Fund Rec'!O71:O75))))))</f>
        <v/>
      </c>
      <c r="P64" s="1776">
        <f>IF('BR3'!$L$20="ACTIVE",'Fund Rec'!P68-SUM('Fund Rec'!P71:P75),IF('BR2'!$L$20="ACTIVE",'Fund Rec'!P64-SUM('Fund Rec'!P71:P75),IF('BR1'!$L$20="ACTIVE",'Fund Rec'!P60-SUM('Fund Rec'!P71:P75),'Fund Rec'!P59-SUM('Fund Rec'!P71:P75))))</f>
        <v>0</v>
      </c>
      <c r="Q64" s="1775" t="str">
        <f>IF(R64="","",IF(R64="","",IF('BR3'!$L$20="ACTIVE",'Fund Rec'!Q68-SUM('Fund Rec'!Q71:Q75),IF('BR2'!$L$20="ACTIVE",'Fund Rec'!Q64-SUM('Fund Rec'!Q71:Q75),IF('BR1'!$L$20="ACTIVE",'Fund Rec'!Q60-SUM('Fund Rec'!Q71:Q75),'Fund Rec'!Q59-SUM('Fund Rec'!Q71:Q75))))))</f>
        <v/>
      </c>
      <c r="R64" s="1776">
        <f>IF('BR3'!$L$20="ACTIVE",'Fund Rec'!R68-SUM('Fund Rec'!R71:R75),IF('BR2'!$L$20="ACTIVE",'Fund Rec'!R64-SUM('Fund Rec'!R71:R75),IF('BR1'!$L$20="ACTIVE",'Fund Rec'!R60-SUM('Fund Rec'!R71:R75),'Fund Rec'!R59-SUM('Fund Rec'!R71:R75))))</f>
        <v>0</v>
      </c>
      <c r="S64" s="1775" t="str">
        <f>IF(T64="","",IF(T64="","",IF('BR3'!$L$20="ACTIVE",'Fund Rec'!S68-SUM('Fund Rec'!S71:S75),IF('BR2'!$L$20="ACTIVE",'Fund Rec'!S64-SUM('Fund Rec'!S71:S75),IF('BR1'!$L$20="ACTIVE",'Fund Rec'!S60-SUM('Fund Rec'!S71:S75),'Fund Rec'!S59-SUM('Fund Rec'!S71:S75))))))</f>
        <v/>
      </c>
      <c r="T64" s="2217">
        <f>IF('BR3'!$L$20="ACTIVE",'Fund Rec'!T68-SUM('Fund Rec'!T71:T75),IF('BR2'!$L$20="ACTIVE",'Fund Rec'!T64-SUM('Fund Rec'!T71:T75),IF('BR1'!$L$20="ACTIVE",'Fund Rec'!T60-SUM('Fund Rec'!T71:T75),'Fund Rec'!T59-SUM('Fund Rec'!T71:T75))))</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Rec'!G100:G104)</f>
        <v>0</v>
      </c>
      <c r="H89" s="1771">
        <f>IF($L$2="Original",'Fund Rec'!H88,IF($L$2="BR1",'Fund Rec'!H89,IF($L$2="BR2",'Fund Rec'!H96,IF($L$2="BR3",'Fund Rec'!H97))))-SUM('Fund Rec'!H100:H104)</f>
        <v>0</v>
      </c>
      <c r="I89" s="1854">
        <f>IF($L$2="Original",'Fund Rec'!I88,IF($L$2="BR1",'Fund Rec'!I89,IF($L$2="BR2",'Fund Rec'!I96,IF($L$2="BR3",'Fund Rec'!I97))))-SUM('Fund Rec'!I100:I104)</f>
        <v>1</v>
      </c>
      <c r="J89" s="1771">
        <f>IF($L$2="Original",'Fund Rec'!J88,IF($L$2="BR1",'Fund Rec'!J89,IF($L$2="BR2",'Fund Rec'!J96,IF($L$2="BR3",'Fund Rec'!J97))))-SUM('Fund Rec'!J100:J104)</f>
        <v>0</v>
      </c>
      <c r="K89" s="1853">
        <f>IF($L$2="Original",'Fund Rec'!K88,IF($L$2="BR1",'Fund Rec'!K89,IF($L$2="BR2",'Fund Rec'!K96,IF($L$2="BR3",'Fund Rec'!K97))))-SUM('Fund Rec'!K100:K104)</f>
        <v>1</v>
      </c>
      <c r="L89" s="1774">
        <f>IF($L$2="Original",'Fund Rec'!L88,IF($L$2="BR1",'Fund Rec'!L89,IF($L$2="BR2",'Fund Rec'!L96,IF($L$2="BR3",'Fund Rec'!L97))))-SUM('Fund Rec'!L100:L104)</f>
        <v>0</v>
      </c>
      <c r="M89" s="1853">
        <f>IF($L$2="Original",'Fund Rec'!M88,IF($L$2="BR1",'Fund Rec'!M89,IF($L$2="BR2",'Fund Rec'!M96,IF($L$2="BR3",'Fund Rec'!M97))))-SUM('Fund Rec'!M100:M104)</f>
        <v>0</v>
      </c>
      <c r="N89" s="2440">
        <f>IF($L$2="Original",'Fund Rec'!N88,IF($L$2="BR1",'Fund Rec'!N89,IF($L$2="BR2",'Fund Rec'!N96,IF($L$2="BR3",'Fund Rec'!N97))))-SUM('Fund Rec'!N100:N104)</f>
        <v>0</v>
      </c>
      <c r="O89" s="1855" t="str">
        <f>IF(P89="","",IF('BR3'!$L$20="ACTIVE",'Fund Rec'!O97-SUM('Fund Rec'!O100:O104),IF('BR2'!$L$20="ACTIVE",'Fund Rec'!O93-SUM('Fund Rec'!O100:O104),IF('BR1'!$L$20="ACTIVE",'Fund Rec'!O89-SUM('Fund Rec'!O100:O104),'Fund Rec'!O88-SUM('Fund Rec'!O100:O104)))))</f>
        <v/>
      </c>
      <c r="P89" s="1856">
        <f>IF('BR3'!$L$20="ACTIVE",'Fund Rec'!P97-SUM('Fund Rec'!P100:P104),IF('BR2'!$L$20="ACTIVE",'Fund Rec'!P93-SUM('Fund Rec'!P100:P104),IF('BR1'!$L$20="ACTIVE",'Fund Rec'!P89-SUM('Fund Rec'!P100:P104),'Fund Rec'!P88-SUM('Fund Rec'!P100:P104))))</f>
        <v>0</v>
      </c>
      <c r="Q89" s="1855" t="str">
        <f>IF(R89="","",IF('BR3'!$L$20="ACTIVE",'Fund Rec'!Q97-SUM('Fund Rec'!Q100:Q104),IF('BR2'!$L$20="ACTIVE",'Fund Rec'!Q93-SUM('Fund Rec'!Q100:Q104),IF('BR1'!$L$20="ACTIVE",'Fund Rec'!Q89-SUM('Fund Rec'!Q100:Q104),'Fund Rec'!Q88-SUM('Fund Rec'!Q100:Q104)))))</f>
        <v/>
      </c>
      <c r="R89" s="1856">
        <f>IF('BR3'!$L$20="ACTIVE",'Fund Rec'!R97-SUM('Fund Rec'!R100:R104),IF('BR2'!$L$20="ACTIVE",'Fund Rec'!R93-SUM('Fund Rec'!R100:R104),IF('BR1'!$L$20="ACTIVE",'Fund Rec'!R89-SUM('Fund Rec'!R100:R104),'Fund Rec'!R88-SUM('Fund Rec'!R100:R104))))</f>
        <v>0</v>
      </c>
      <c r="S89" s="1855" t="str">
        <f>IF(T89="","",IF('BR3'!$L$20="ACTIVE",'Fund Rec'!S97-SUM('Fund Rec'!S100:S104),IF('BR2'!$L$20="ACTIVE",'Fund Rec'!S93-SUM('Fund Rec'!S100:S104),IF('BR1'!$L$20="ACTIVE",'Fund Rec'!S89-SUM('Fund Rec'!S100:S104),'Fund Rec'!S88-SUM('Fund Rec'!S100:S104)))))</f>
        <v/>
      </c>
      <c r="T89" s="2222">
        <f>IF('BR3'!$L$20="ACTIVE",'Fund Rec'!T97-SUM('Fund Rec'!T100:T104),IF('BR2'!$L$20="ACTIVE",'Fund Rec'!T93-SUM('Fund Rec'!T100:T104),IF('BR1'!$L$20="ACTIVE",'Fund Rec'!T89-SUM('Fund Rec'!T100:T104),'Fund Rec'!T88-SUM('Fund Rec'!T100:T104))))</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Rec'!G129:G133)</f>
        <v>0</v>
      </c>
      <c r="H103" s="1771">
        <f>IF($L$2="Original",'Fund Rec'!H117,IF($L$2="BR1",'Fund Rec'!H118,IF($L$2="BR2",'Fund Rec'!H126,IF($L$2="BR3",'Fund Rec'!H127))))-SUM('Fund Rec'!H129:H131)</f>
        <v>0</v>
      </c>
      <c r="I103" s="1854">
        <f>IF($L$2="Original",'Fund Rec'!I117,IF($L$2="BR1",'Fund Rec'!I118,IF($L$2="BR2",'Fund Rec'!I126,IF($L$2="BR3",'Fund Rec'!I127))))-SUM('Fund Rec'!I129:I131)</f>
        <v>1</v>
      </c>
      <c r="J103" s="1771">
        <f>IF($L$2="Original",'Fund Rec'!J117,IF($L$2="BR1",'Fund Rec'!J118,IF($L$2="BR2",'Fund Rec'!J126,IF($L$2="BR3",'Fund Rec'!J127))))-SUM('Fund Rec'!J129:J131)</f>
        <v>0</v>
      </c>
      <c r="K103" s="1853">
        <f>IF($L$2="Original",'Fund Rec'!K117,IF($L$2="BR1",'Fund Rec'!K118,IF($L$2="BR2",'Fund Rec'!K126,IF($L$2="BR3",'Fund Rec'!K127))))-SUM('Fund Rec'!K129:K131)</f>
        <v>1</v>
      </c>
      <c r="L103" s="1774">
        <f>IF($L$2="Original",'Fund Rec'!L117,IF($L$2="BR1",'Fund Rec'!L118,IF($L$2="BR2",'Fund Rec'!L126,IF($L$2="BR3",'Fund Rec'!L127))))-SUM('Fund Rec'!L129:L131)</f>
        <v>0</v>
      </c>
      <c r="M103" s="1853">
        <f>IF($L$2="Original",'Fund Rec'!M117,IF($L$2="BR1",'Fund Rec'!M118,IF($L$2="BR2",'Fund Rec'!M126,IF($L$2="BR3",'Fund Rec'!M127))))-SUM('Fund Rec'!M129:M131)</f>
        <v>0</v>
      </c>
      <c r="N103" s="2440">
        <f>IF($L$2="Original",'Fund Rec'!N117,IF($L$2="BR1",'Fund Rec'!N118,IF($L$2="BR2",'Fund Rec'!N126,IF($L$2="BR3",'Fund Rec'!N127))))-SUM('Fund Rec'!N129:N131)</f>
        <v>0</v>
      </c>
      <c r="O103" s="1855" t="str">
        <f>IF(P89="","",IF('BR3'!$L$20="ACTIVE",'Fund Rec'!O126-SUM('Fund Rec'!O129:O133),IF('BR2'!$L$20="ACTIVE",'Fund Rec'!O122-SUM('Fund Rec'!O129:O133),IF('BR1'!$L$20="ACTIVE",'Fund Rec'!O118-SUM('Fund Rec'!O129:O133),'Fund Rec'!O117-SUM('Fund Rec'!O129:O133)))))</f>
        <v/>
      </c>
      <c r="P103" s="1856">
        <f>IF('BR3'!$L$20="ACTIVE",'Fund Rec'!P126-SUM('Fund Rec'!P129:P133),IF('BR2'!$L$20="ACTIVE",'Fund Rec'!P122-SUM('Fund Rec'!P129:P133),IF('BR1'!$L$20="ACTIVE",'Fund Rec'!P118-SUM('Fund Rec'!P129:P133),'Fund Rec'!P117-SUM('Fund Rec'!P129:P133))))</f>
        <v>0</v>
      </c>
      <c r="Q103" s="1855" t="str">
        <f>IF(R89="","",IF('BR3'!$L$20="ACTIVE",'Fund Rec'!Q126-SUM('Fund Rec'!Q129:Q133),IF('BR2'!$L$20="ACTIVE",'Fund Rec'!Q122-SUM('Fund Rec'!Q129:Q133),IF('BR1'!$L$20="ACTIVE",'Fund Rec'!Q118-SUM('Fund Rec'!Q129:Q133),'Fund Rec'!Q117-SUM('Fund Rec'!Q129:Q133)))))</f>
        <v/>
      </c>
      <c r="R103" s="1856" t="str">
        <f>IF(S89="","",IF('BR3'!$L$20="ACTIVE",'Fund Rec'!R126-SUM('Fund Rec'!R129:R133),IF('BR2'!$L$20="ACTIVE",'Fund Rec'!R122-SUM('Fund Rec'!R129:R133),IF('BR1'!$L$20="ACTIVE",'Fund Rec'!R118-SUM('Fund Rec'!R129:R133),'Fund Rec'!R117-SUM('Fund Rec'!R129:R133)))))</f>
        <v/>
      </c>
      <c r="S103" s="1855" t="str">
        <f>IF(T89="","",IF('BR3'!$L$20="ACTIVE",'Fund Rec'!S126-SUM('Fund Rec'!S129:S133),IF('BR2'!$L$20="ACTIVE",'Fund Rec'!S122-SUM('Fund Rec'!S129:S133),IF('BR1'!$L$20="ACTIVE",'Fund Rec'!S118-SUM('Fund Rec'!S129:S133),'Fund Rec'!S117-SUM('Fund Rec'!S129:S133)))))</f>
        <v/>
      </c>
      <c r="T103" s="2222">
        <f>IF('BR3'!$L$20="ACTIVE",'Fund Rec'!T126-SUM('Fund Rec'!T129:T133),IF('BR2'!$L$20="ACTIVE",'Fund Rec'!T122-SUM('Fund Rec'!T129:T133),IF('BR1'!$L$20="ACTIVE",'Fund Rec'!T118-SUM('Fund Rec'!T129:T133),'Fund Rec'!T117-SUM('Fund Rec'!T129:T133))))</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Rec'!G42:G46)</f>
        <v>0</v>
      </c>
      <c r="H118" s="1853">
        <f>IF($L$2="Original",'Fund Rec'!H30,IF($L$2="BR1",'Fund Rec'!H31,IF($L$2="BR2",'Fund Rec'!H38,IF($L$2="BR3",'Fund Rec'!H39))))-SUM('Fund Rec'!H42:H46)</f>
        <v>0</v>
      </c>
      <c r="I118" s="1853">
        <f>IF($L$2="Original",'Fund Rec'!I30,IF($L$2="BR1",'Fund Rec'!I31,IF($L$2="BR2",'Fund Rec'!I38,IF($L$2="BR3",'Fund Rec'!I39))))-SUM('Fund Rec'!I42:I46)</f>
        <v>1</v>
      </c>
      <c r="J118" s="1853">
        <f>IF($L$2="Original",'Fund Rec'!J30,IF($L$2="BR1",'Fund Rec'!J31,IF($L$2="BR2",'Fund Rec'!J38,IF($L$2="BR3",'Fund Rec'!J39))))-SUM('Fund Rec'!J42:J46)</f>
        <v>0</v>
      </c>
      <c r="K118" s="1853">
        <f>IF($L$2="Original",'Fund Rec'!K30,IF($L$2="BR1",'Fund Rec'!K31,IF($L$2="BR2",'Fund Rec'!K38,IF($L$2="BR3",'Fund Rec'!K39))))-SUM('Fund Rec'!K42:K46)</f>
        <v>1</v>
      </c>
      <c r="L118" s="1853">
        <f>IF($L$2="Original",'Fund Rec'!L30,IF($L$2="BR1",'Fund Rec'!L31,IF($L$2="BR2",'Fund Rec'!L38,IF($L$2="BR3",'Fund Rec'!L39))))-SUM('Fund Rec'!L42:L46)</f>
        <v>0</v>
      </c>
      <c r="M118" s="1853">
        <f>IF($L$2="Original",'Fund Rec'!M30,IF($L$2="BR1",'Fund Rec'!M31,IF($L$2="BR2",'Fund Rec'!M38,IF($L$2="BR3",'Fund Rec'!M39))))-SUM('Fund Rec'!M42:M46)</f>
        <v>0</v>
      </c>
      <c r="N118" s="1853">
        <f>IF($L$2="Original",'Fund Rec'!N30,IF($L$2="BR1",'Fund Rec'!N31,IF($L$2="BR2",'Fund Rec'!N38,IF($L$2="BR3",'Fund Rec'!N39))))-SUM('Fund Rec'!N42:N46)</f>
        <v>0</v>
      </c>
      <c r="O118" s="2438" t="str">
        <f>IF(P118="","",IF('BR3'!$L$20="ACTIVE",'Fund Rec'!O39-SUM('Fund Rec'!O42:O46),IF('BR2'!$L$20="ACTIVE",'Fund Rec'!O35-SUM('Fund Rec'!O42:O46),IF('BR1'!$L$20="ACTIVE",'Fund Rec'!O31-SUM('Fund Rec'!O42:O46),'Fund Rec'!O30-SUM('Fund Rec'!O42:O46)))))</f>
        <v/>
      </c>
      <c r="P118" s="1923">
        <f>IF('BR3'!$L$20="ACTIVE",'Fund Rec'!P39-SUM('Fund Rec'!P42:P46),IF('BR2'!$L$20="ACTIVE",'Fund Rec'!P35-SUM('Fund Rec'!P42:P46),IF('BR1'!$L$20="ACTIVE",'Fund Rec'!P31-SUM('Fund Rec'!P42:P46),'Fund Rec'!P30-SUM('Fund Rec'!P42:P46))))</f>
        <v>0</v>
      </c>
      <c r="Q118" s="1922" t="str">
        <f>IF(R118="","",IF('BR3'!$L$20="ACTIVE",'Fund Rec'!Q39-SUM('Fund Rec'!Q42:Q46),IF('BR2'!$L$20="ACTIVE",'Fund Rec'!Q35-SUM('Fund Rec'!Q42:Q46),IF('BR1'!$L$20="ACTIVE",'Fund Rec'!Q31-SUM('Fund Rec'!Q42:Q46),'Fund Rec'!Q30-SUM('Fund Rec'!Q42:Q46)))))</f>
        <v/>
      </c>
      <c r="R118" s="1925">
        <f>IF('BR3'!$L$20="ACTIVE",'Fund Rec'!R39-SUM('Fund Rec'!R42:R46),IF('BR2'!$L$20="ACTIVE",'Fund Rec'!R35-SUM('Fund Rec'!R42:R46),IF('BR1'!$L$20="ACTIVE",'Fund Rec'!R31-SUM('Fund Rec'!R42:R46),'Fund Rec'!R30-SUM('Fund Rec'!R42:R46))))</f>
        <v>0</v>
      </c>
      <c r="S118" s="1924" t="str">
        <f>IF(T118="","",IF('BR3'!$L$20="ACTIVE",'Fund Rec'!S39-SUM('Fund Rec'!S42:S46),IF('BR2'!$L$20="ACTIVE",'Fund Rec'!S35-SUM('Fund Rec'!S42:S46),IF('BR1'!$L$20="ACTIVE",'Fund Rec'!S31-SUM('Fund Rec'!S42:S46),'Fund Rec'!S30-SUM('Fund Rec'!S42:S46)))))</f>
        <v/>
      </c>
      <c r="T118" s="1923">
        <f>IF('BR3'!$L$20="ACTIVE",'Fund Rec'!T39-SUM('Fund Rec'!T42:T46),IF('BR2'!$L$20="ACTIVE",'Fund Rec'!T35-SUM('Fund Rec'!T42:T46),IF('BR1'!$L$20="ACTIVE",'Fund Rec'!T31-SUM('Fund Rec'!T42:T46),'Fund Rec'!T30-SUM('Fund Rec'!T42:T46))))</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B81:E81"/>
    <mergeCell ref="U104:V104"/>
    <mergeCell ref="AF91:AH91"/>
    <mergeCell ref="B99:E99"/>
    <mergeCell ref="U108:V108"/>
    <mergeCell ref="U109:V109"/>
    <mergeCell ref="U107:V107"/>
    <mergeCell ref="U105:V105"/>
    <mergeCell ref="AF105:AH105"/>
    <mergeCell ref="U84:V84"/>
    <mergeCell ref="U85:V85"/>
    <mergeCell ref="B98:E98"/>
    <mergeCell ref="G88:N88"/>
    <mergeCell ref="G102:N102"/>
    <mergeCell ref="AH2:AH4"/>
    <mergeCell ref="G4:L4"/>
    <mergeCell ref="AF2:AF4"/>
    <mergeCell ref="T7:T8"/>
    <mergeCell ref="M2:N2"/>
    <mergeCell ref="X7:X8"/>
    <mergeCell ref="BF122:BM122"/>
    <mergeCell ref="BO122:BV122"/>
    <mergeCell ref="AE123:AL123"/>
    <mergeCell ref="AJ127:AJ128"/>
    <mergeCell ref="AL127:AL128"/>
    <mergeCell ref="U122:U124"/>
    <mergeCell ref="V122:V124"/>
    <mergeCell ref="W122:W124"/>
    <mergeCell ref="X122:X124"/>
    <mergeCell ref="Y122:Y124"/>
    <mergeCell ref="Z122:Z124"/>
    <mergeCell ref="AA122:AA124"/>
    <mergeCell ref="AB122:AB124"/>
    <mergeCell ref="AC122:AC124"/>
    <mergeCell ref="AV122:BD122"/>
    <mergeCell ref="BL118:BL120"/>
    <mergeCell ref="BM118:BM120"/>
    <mergeCell ref="BO118:BO120"/>
    <mergeCell ref="BP118:BP120"/>
    <mergeCell ref="BQ118:BQ120"/>
    <mergeCell ref="BR118:BR120"/>
    <mergeCell ref="BS118:BS120"/>
    <mergeCell ref="BT118:BT120"/>
    <mergeCell ref="U114:V114"/>
    <mergeCell ref="U120:V120"/>
    <mergeCell ref="AV115:BD115"/>
    <mergeCell ref="AJ2:AJ4"/>
    <mergeCell ref="AJ91:AL91"/>
    <mergeCell ref="AF63:AH63"/>
    <mergeCell ref="AJ63:AL63"/>
    <mergeCell ref="U115:V115"/>
    <mergeCell ref="B100:E100"/>
    <mergeCell ref="A102:F103"/>
    <mergeCell ref="U103:V103"/>
    <mergeCell ref="U69:V69"/>
    <mergeCell ref="B68:E68"/>
    <mergeCell ref="B69:E69"/>
    <mergeCell ref="U76:V76"/>
    <mergeCell ref="U78:V78"/>
    <mergeCell ref="B86:E86"/>
    <mergeCell ref="A88:F89"/>
    <mergeCell ref="A63:F64"/>
    <mergeCell ref="U82:V82"/>
    <mergeCell ref="B85:E85"/>
    <mergeCell ref="B83:E83"/>
    <mergeCell ref="B84:E84"/>
    <mergeCell ref="B82:E82"/>
    <mergeCell ref="B79:E79"/>
    <mergeCell ref="A14:C14"/>
    <mergeCell ref="U75:V75"/>
    <mergeCell ref="BC9:BK9"/>
    <mergeCell ref="B72:E72"/>
    <mergeCell ref="B73:E73"/>
    <mergeCell ref="B18:D18"/>
    <mergeCell ref="U77:V77"/>
    <mergeCell ref="B80:E80"/>
    <mergeCell ref="B71:E71"/>
    <mergeCell ref="A11:E11"/>
    <mergeCell ref="A12:E12"/>
    <mergeCell ref="A10:E10"/>
    <mergeCell ref="B78:E78"/>
    <mergeCell ref="B75:E75"/>
    <mergeCell ref="U80:V80"/>
    <mergeCell ref="A9:E9"/>
    <mergeCell ref="B67:E67"/>
    <mergeCell ref="F20:L20"/>
    <mergeCell ref="H48:K48"/>
    <mergeCell ref="F17:H18"/>
    <mergeCell ref="B17:D17"/>
    <mergeCell ref="D47:F47"/>
    <mergeCell ref="A44:N45"/>
    <mergeCell ref="B77:E77"/>
    <mergeCell ref="U79:V79"/>
    <mergeCell ref="B74:E74"/>
    <mergeCell ref="K1:L1"/>
    <mergeCell ref="AP1:AR1"/>
    <mergeCell ref="AF1:AJ1"/>
    <mergeCell ref="AL1:AN1"/>
    <mergeCell ref="AN2:AN4"/>
    <mergeCell ref="AP2:AP4"/>
    <mergeCell ref="A2:C2"/>
    <mergeCell ref="AR2:AR4"/>
    <mergeCell ref="P7:P8"/>
    <mergeCell ref="Q4:T4"/>
    <mergeCell ref="C4:F4"/>
    <mergeCell ref="G5:H5"/>
    <mergeCell ref="K5:L5"/>
    <mergeCell ref="I5:J5"/>
    <mergeCell ref="A1:D1"/>
    <mergeCell ref="M1:N1"/>
    <mergeCell ref="G1:H1"/>
    <mergeCell ref="E1:F1"/>
    <mergeCell ref="AL2:AL4"/>
    <mergeCell ref="G2:H2"/>
    <mergeCell ref="C5:F5"/>
    <mergeCell ref="O5:P5"/>
    <mergeCell ref="AE1:AE4"/>
    <mergeCell ref="L7:L8"/>
    <mergeCell ref="K2:L2"/>
    <mergeCell ref="W7:W8"/>
    <mergeCell ref="J7:J8"/>
    <mergeCell ref="N7:N8"/>
    <mergeCell ref="R7:R8"/>
    <mergeCell ref="U7:U8"/>
    <mergeCell ref="E2:F2"/>
    <mergeCell ref="U64:V64"/>
    <mergeCell ref="U66:V66"/>
    <mergeCell ref="U71:V71"/>
    <mergeCell ref="U68:V68"/>
    <mergeCell ref="U70:V70"/>
    <mergeCell ref="U74:V74"/>
    <mergeCell ref="U73:V73"/>
    <mergeCell ref="M5:N5"/>
    <mergeCell ref="S5:T5"/>
    <mergeCell ref="C6:E7"/>
    <mergeCell ref="H7:H8"/>
    <mergeCell ref="Q5:R5"/>
    <mergeCell ref="A8:E8"/>
    <mergeCell ref="F7:F8"/>
    <mergeCell ref="D48:F48"/>
    <mergeCell ref="D49:F49"/>
    <mergeCell ref="U67:V67"/>
    <mergeCell ref="G63:N63"/>
    <mergeCell ref="U113:V113"/>
    <mergeCell ref="BO111:BV112"/>
    <mergeCell ref="BF113:BK114"/>
    <mergeCell ref="BL113:BM114"/>
    <mergeCell ref="U83:V83"/>
    <mergeCell ref="B109:E109"/>
    <mergeCell ref="B96:E96"/>
    <mergeCell ref="B97:E97"/>
    <mergeCell ref="B107:E107"/>
    <mergeCell ref="B95:E95"/>
    <mergeCell ref="B113:E113"/>
    <mergeCell ref="B110:E110"/>
    <mergeCell ref="B111:E111"/>
    <mergeCell ref="B112:E112"/>
    <mergeCell ref="B108:E108"/>
    <mergeCell ref="B114:E114"/>
    <mergeCell ref="AF106:AH106"/>
    <mergeCell ref="AJ106:AL106"/>
    <mergeCell ref="U112:V112"/>
    <mergeCell ref="U110:V110"/>
    <mergeCell ref="U111:V111"/>
    <mergeCell ref="B93:E93"/>
    <mergeCell ref="AJ105:AL105"/>
    <mergeCell ref="BU118:BU120"/>
    <mergeCell ref="B76:E76"/>
    <mergeCell ref="BV118:BV120"/>
    <mergeCell ref="AV111:BD112"/>
    <mergeCell ref="B70:E70"/>
    <mergeCell ref="BF111:BM112"/>
    <mergeCell ref="BU114:BV114"/>
    <mergeCell ref="AV116:BD116"/>
    <mergeCell ref="BF116:BK117"/>
    <mergeCell ref="BL116:BM117"/>
    <mergeCell ref="BO116:BT117"/>
    <mergeCell ref="BU116:BV117"/>
    <mergeCell ref="A117:F118"/>
    <mergeCell ref="U118:V118"/>
    <mergeCell ref="BF118:BF120"/>
    <mergeCell ref="BG118:BG120"/>
    <mergeCell ref="BH118:BH120"/>
    <mergeCell ref="BI118:BI120"/>
    <mergeCell ref="BJ118:BJ120"/>
    <mergeCell ref="BK118:BK120"/>
    <mergeCell ref="U81:V81"/>
    <mergeCell ref="U86:V86"/>
    <mergeCell ref="U72:V72"/>
    <mergeCell ref="B94:E94"/>
  </mergeCells>
  <phoneticPr fontId="23" type="noConversion"/>
  <dataValidations xWindow="259" yWindow="538"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1377" r:id="rId5" name="Button 1">
              <controlPr defaultSize="0" print="0" autoFill="0" autoPict="0">
                <anchor moveWithCells="1" sizeWithCells="1">
                  <from>
                    <xdr:col>0</xdr:col>
                    <xdr:colOff>66675</xdr:colOff>
                    <xdr:row>0</xdr:row>
                    <xdr:rowOff>0</xdr:rowOff>
                  </from>
                  <to>
                    <xdr:col>0</xdr:col>
                    <xdr:colOff>76200</xdr:colOff>
                    <xdr:row>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indexed="34"/>
  </sheetPr>
  <dimension ref="A1:Z224"/>
  <sheetViews>
    <sheetView showZeros="0" topLeftCell="A4" zoomScale="70" zoomScaleNormal="70" zoomScalePageLayoutView="61" workbookViewId="0">
      <pane ySplit="8" topLeftCell="A18" activePane="bottomLeft" state="frozen"/>
      <selection activeCell="A3" sqref="A3:G3"/>
      <selection pane="bottomLeft" activeCell="A3" sqref="A3:G3"/>
    </sheetView>
  </sheetViews>
  <sheetFormatPr defaultColWidth="10.7109375" defaultRowHeight="12.75"/>
  <cols>
    <col min="1" max="1" width="4.7109375" style="63" customWidth="1"/>
    <col min="2" max="2" width="15.28515625" style="63" customWidth="1"/>
    <col min="3" max="3" width="8.42578125" style="63" customWidth="1"/>
    <col min="4" max="4" width="19.5703125" style="63" customWidth="1"/>
    <col min="5" max="16" width="18.7109375" style="63" customWidth="1"/>
    <col min="17" max="20" width="18.7109375" style="63" hidden="1" customWidth="1"/>
    <col min="21" max="21" width="18.7109375" style="64" customWidth="1"/>
    <col min="22" max="22" width="14.28515625" style="64" bestFit="1" customWidth="1"/>
    <col min="23" max="25" width="0" style="64" hidden="1" customWidth="1"/>
    <col min="26" max="26" width="34.85546875" style="64" customWidth="1"/>
    <col min="27" max="16384" width="10.7109375" style="64"/>
  </cols>
  <sheetData>
    <row r="1" spans="1:26" s="67" customFormat="1" ht="30" hidden="1" customHeight="1" thickTop="1" thickBot="1">
      <c r="A1" s="70"/>
      <c r="B1" s="7"/>
      <c r="C1" s="7"/>
      <c r="D1" s="7"/>
      <c r="E1" s="7"/>
      <c r="F1" s="7"/>
      <c r="G1" s="71"/>
      <c r="H1" s="7"/>
      <c r="I1" s="7"/>
      <c r="J1" s="8"/>
      <c r="K1" s="7"/>
      <c r="L1" s="72"/>
      <c r="M1" s="72"/>
      <c r="N1" s="72"/>
      <c r="O1" s="72"/>
      <c r="P1" s="72"/>
      <c r="Q1" s="9"/>
      <c r="R1" s="73"/>
      <c r="S1" s="74"/>
      <c r="T1" s="4"/>
    </row>
    <row r="2" spans="1:26" s="67" customFormat="1" ht="31.5" hidden="1" customHeight="1" thickTop="1" thickBot="1">
      <c r="A2" s="10" t="s">
        <v>50</v>
      </c>
      <c r="B2" s="11"/>
      <c r="C2" s="75"/>
      <c r="D2" s="76"/>
      <c r="E2" s="76"/>
      <c r="F2" s="77"/>
      <c r="G2" s="78"/>
      <c r="H2" s="78"/>
      <c r="I2" s="78"/>
      <c r="J2" s="78"/>
      <c r="K2" s="79"/>
      <c r="L2" s="12" t="s">
        <v>79</v>
      </c>
      <c r="M2" s="13" t="s">
        <v>80</v>
      </c>
      <c r="N2" s="14" t="s">
        <v>81</v>
      </c>
      <c r="O2" s="15" t="s">
        <v>82</v>
      </c>
      <c r="P2" s="78"/>
      <c r="Q2" s="16" t="s">
        <v>37</v>
      </c>
      <c r="R2" s="17" t="s">
        <v>48</v>
      </c>
      <c r="S2" s="80"/>
      <c r="T2" s="81"/>
    </row>
    <row r="3" spans="1:26" s="67" customFormat="1" ht="20.25" hidden="1" customHeight="1" thickTop="1" thickBot="1">
      <c r="A3" s="82" t="s">
        <v>31</v>
      </c>
      <c r="B3" s="2"/>
      <c r="C3" s="25"/>
      <c r="D3" s="26"/>
      <c r="E3" s="19"/>
      <c r="F3" s="65"/>
      <c r="G3" s="65"/>
      <c r="H3" s="65"/>
      <c r="I3" s="65"/>
      <c r="J3" s="65"/>
      <c r="K3" s="65"/>
      <c r="L3" s="83"/>
      <c r="M3" s="84"/>
      <c r="N3" s="85"/>
      <c r="O3" s="86"/>
      <c r="P3" s="3"/>
      <c r="Q3" s="87"/>
      <c r="R3" s="88">
        <f>M12+O12+Q12+S12</f>
        <v>0</v>
      </c>
      <c r="S3" s="89"/>
      <c r="T3" s="90"/>
    </row>
    <row r="4" spans="1:26" ht="29.25" customHeight="1" thickTop="1" thickBot="1">
      <c r="A4" s="357" t="s">
        <v>83</v>
      </c>
      <c r="B4" s="358"/>
      <c r="C4" s="358"/>
      <c r="D4" s="359"/>
      <c r="E4" s="357"/>
      <c r="F4" s="358"/>
      <c r="G4" s="2530"/>
      <c r="H4" s="2531"/>
      <c r="I4" s="3625"/>
      <c r="J4" s="3625"/>
      <c r="K4" s="3627"/>
      <c r="L4" s="3627"/>
      <c r="M4" s="3627"/>
      <c r="N4" s="3627"/>
      <c r="O4" s="3627"/>
      <c r="P4" s="3627"/>
      <c r="Q4" s="3627"/>
      <c r="R4" s="3627"/>
      <c r="S4" s="3627"/>
      <c r="T4" s="3630"/>
      <c r="U4" s="574"/>
    </row>
    <row r="5" spans="1:26" ht="17.25" thickTop="1" thickBot="1">
      <c r="A5" s="360" t="str">
        <f>TemplateVersion</f>
        <v>Rev. 11/07/2018</v>
      </c>
      <c r="B5" s="48"/>
      <c r="C5" s="572"/>
      <c r="D5" s="44"/>
      <c r="E5" s="44"/>
      <c r="F5" s="44"/>
      <c r="G5" s="572"/>
      <c r="H5" s="572"/>
      <c r="I5" s="3626"/>
      <c r="J5" s="3626"/>
      <c r="K5" s="3628"/>
      <c r="L5" s="3628"/>
      <c r="M5" s="3629"/>
      <c r="N5" s="3629"/>
      <c r="O5" s="3629"/>
      <c r="P5" s="3629"/>
      <c r="Q5" s="3629"/>
      <c r="R5" s="3629"/>
      <c r="S5" s="3629"/>
      <c r="T5" s="3631"/>
      <c r="U5" s="574"/>
    </row>
    <row r="6" spans="1:26" ht="33" customHeight="1" thickTop="1" thickBot="1">
      <c r="A6" s="3491" t="s">
        <v>306</v>
      </c>
      <c r="B6" s="3492"/>
      <c r="C6" s="3507" t="str">
        <f>'ORIGINAL BUDGET'!C4</f>
        <v>RFA# 19-10004</v>
      </c>
      <c r="D6" s="3508"/>
      <c r="E6" s="3508"/>
      <c r="F6" s="3509"/>
      <c r="G6" s="3475" t="s">
        <v>13</v>
      </c>
      <c r="H6" s="3476"/>
      <c r="I6" s="3476"/>
      <c r="J6" s="3476"/>
      <c r="K6" s="3476"/>
      <c r="L6" s="3477"/>
      <c r="M6" s="3478" t="s">
        <v>14</v>
      </c>
      <c r="N6" s="3479"/>
      <c r="O6" s="3480" t="s">
        <v>233</v>
      </c>
      <c r="P6" s="3481"/>
      <c r="Q6" s="3621" t="s">
        <v>84</v>
      </c>
      <c r="R6" s="3621"/>
      <c r="S6" s="3621"/>
      <c r="T6" s="3622"/>
      <c r="U6" s="2529"/>
    </row>
    <row r="7" spans="1:26" ht="24" customHeight="1" thickBot="1">
      <c r="A7" s="3493" t="s">
        <v>85</v>
      </c>
      <c r="B7" s="3494"/>
      <c r="C7" s="3510">
        <f>'ORIGINAL BUDGET'!C5</f>
        <v>0</v>
      </c>
      <c r="D7" s="3511"/>
      <c r="E7" s="3511"/>
      <c r="F7" s="3512"/>
      <c r="G7" s="3635">
        <f>'ORIGINAL BUDGET'!$G$5</f>
        <v>0</v>
      </c>
      <c r="H7" s="3636"/>
      <c r="I7" s="3635">
        <f>'ORIGINAL BUDGET'!I$5</f>
        <v>0</v>
      </c>
      <c r="J7" s="3636"/>
      <c r="K7" s="3635">
        <f>'ORIGINAL BUDGET'!$K$5</f>
        <v>0</v>
      </c>
      <c r="L7" s="3636"/>
      <c r="M7" s="3637">
        <f>'ORIGINAL BUDGET'!$M$5</f>
        <v>0</v>
      </c>
      <c r="N7" s="3637"/>
      <c r="O7" s="3637">
        <f>'ORIGINAL BUDGET'!$O$5</f>
        <v>0</v>
      </c>
      <c r="P7" s="3637"/>
      <c r="Q7" s="2532" t="s">
        <v>86</v>
      </c>
      <c r="R7" s="2533">
        <f>'ORIGINAL BUDGET'!$Q$5</f>
        <v>0</v>
      </c>
      <c r="S7" s="3637">
        <f>'ORIGINAL BUDGET'!$S$5</f>
        <v>0</v>
      </c>
      <c r="T7" s="3638"/>
      <c r="U7" s="2529"/>
      <c r="Z7" s="2661" t="s">
        <v>388</v>
      </c>
    </row>
    <row r="8" spans="1:26" ht="24" customHeight="1" thickBot="1">
      <c r="A8" s="3515" t="s">
        <v>370</v>
      </c>
      <c r="B8" s="3516"/>
      <c r="C8" s="3517">
        <f>'ORIGINAL BUDGET'!C6</f>
        <v>0</v>
      </c>
      <c r="D8" s="3518"/>
      <c r="E8" s="3519"/>
      <c r="F8" s="298" t="s">
        <v>0</v>
      </c>
      <c r="G8" s="2484" t="s">
        <v>1</v>
      </c>
      <c r="H8" s="2485" t="s">
        <v>2</v>
      </c>
      <c r="I8" s="2486" t="s">
        <v>32</v>
      </c>
      <c r="J8" s="2487" t="s">
        <v>3</v>
      </c>
      <c r="K8" s="2534" t="s">
        <v>33</v>
      </c>
      <c r="L8" s="302" t="s">
        <v>4</v>
      </c>
      <c r="M8" s="2489" t="s">
        <v>5</v>
      </c>
      <c r="N8" s="2535" t="s">
        <v>6</v>
      </c>
      <c r="O8" s="2536" t="s">
        <v>34</v>
      </c>
      <c r="P8" s="2537" t="s">
        <v>7</v>
      </c>
      <c r="Q8" s="2538" t="s">
        <v>8</v>
      </c>
      <c r="R8" s="2539" t="s">
        <v>9</v>
      </c>
      <c r="S8" s="2539" t="s">
        <v>35</v>
      </c>
      <c r="T8" s="2540" t="s">
        <v>10</v>
      </c>
      <c r="U8" s="3632" t="s">
        <v>391</v>
      </c>
      <c r="Z8" s="2662" t="s">
        <v>389</v>
      </c>
    </row>
    <row r="9" spans="1:26" s="249" customFormat="1" ht="24" customHeight="1" thickBot="1">
      <c r="A9" s="3515" t="s">
        <v>128</v>
      </c>
      <c r="B9" s="3516"/>
      <c r="C9" s="3513" t="str">
        <f>'ORIGINAL BUDGET'!F2</f>
        <v>2020-2021</v>
      </c>
      <c r="D9" s="3514"/>
      <c r="E9" s="361" t="s">
        <v>16</v>
      </c>
      <c r="F9" s="178" t="s">
        <v>87</v>
      </c>
      <c r="G9" s="2541" t="s">
        <v>16</v>
      </c>
      <c r="H9" s="2493" t="str">
        <f>"PCA "&amp; TEXT('ORIGINAL BUDGET'!$H$55,"GENERAL")</f>
        <v>PCA 53134-5520</v>
      </c>
      <c r="I9" s="160" t="s">
        <v>16</v>
      </c>
      <c r="J9" s="363" t="str">
        <f>"PCA "&amp; TEXT('ORIGINAL BUDGET'!$J$55,"GENERAL")</f>
        <v>PCA 0</v>
      </c>
      <c r="K9" s="2542" t="s">
        <v>16</v>
      </c>
      <c r="L9" s="159" t="str">
        <f>"PCA "&amp; TEXT('ORIGINAL BUDGET'!$L$55,"GENERAL")</f>
        <v>PCA 0</v>
      </c>
      <c r="M9" s="2543" t="s">
        <v>16</v>
      </c>
      <c r="N9" s="2544" t="str">
        <f>"PCA "&amp; TEXT('ORIGINAL BUDGET'!$N$55,"GENERAL")</f>
        <v>PCA 53133-5520</v>
      </c>
      <c r="O9" s="579" t="s">
        <v>16</v>
      </c>
      <c r="P9" s="580" t="str">
        <f>"PCA "&amp; TEXT('ORIGINAL BUDGET'!$P$55,"GENERAL")</f>
        <v>PCA 0</v>
      </c>
      <c r="Q9" s="581" t="s">
        <v>16</v>
      </c>
      <c r="R9" s="580" t="str">
        <f>"PCA "&amp; TEXT('ORIGINAL BUDGET'!$R$55,"GENERAL")</f>
        <v>PCA 0</v>
      </c>
      <c r="S9" s="581" t="s">
        <v>16</v>
      </c>
      <c r="T9" s="2545" t="str">
        <f>"PCA "&amp; TEXT('ORIGINAL BUDGET'!$T$55,"GENERAL")</f>
        <v>PCA 0</v>
      </c>
      <c r="U9" s="3632"/>
      <c r="Z9" s="2663">
        <v>0.15</v>
      </c>
    </row>
    <row r="10" spans="1:26" s="249" customFormat="1" ht="24" customHeight="1" thickTop="1">
      <c r="A10" s="3495" t="s">
        <v>15</v>
      </c>
      <c r="B10" s="3496"/>
      <c r="C10" s="3496"/>
      <c r="D10" s="3497"/>
      <c r="E10" s="158" t="s">
        <v>89</v>
      </c>
      <c r="F10" s="178" t="s">
        <v>89</v>
      </c>
      <c r="G10" s="2541" t="s">
        <v>88</v>
      </c>
      <c r="H10" s="2499" t="s">
        <v>88</v>
      </c>
      <c r="I10" s="160" t="s">
        <v>88</v>
      </c>
      <c r="J10" s="179" t="s">
        <v>88</v>
      </c>
      <c r="K10" s="2542" t="s">
        <v>88</v>
      </c>
      <c r="L10" s="180" t="s">
        <v>88</v>
      </c>
      <c r="M10" s="2543" t="s">
        <v>88</v>
      </c>
      <c r="N10" s="2546" t="s">
        <v>88</v>
      </c>
      <c r="O10" s="579" t="s">
        <v>88</v>
      </c>
      <c r="P10" s="579" t="s">
        <v>88</v>
      </c>
      <c r="Q10" s="581" t="s">
        <v>88</v>
      </c>
      <c r="R10" s="581" t="s">
        <v>88</v>
      </c>
      <c r="S10" s="581" t="s">
        <v>88</v>
      </c>
      <c r="T10" s="2547" t="s">
        <v>88</v>
      </c>
      <c r="U10" s="3632"/>
      <c r="Z10" s="2662" t="s">
        <v>390</v>
      </c>
    </row>
    <row r="11" spans="1:26" s="249" customFormat="1" ht="39.950000000000003" customHeight="1" thickBot="1">
      <c r="A11" s="3498"/>
      <c r="B11" s="3499"/>
      <c r="C11" s="3499"/>
      <c r="D11" s="3500"/>
      <c r="E11" s="2665" t="s">
        <v>90</v>
      </c>
      <c r="F11" s="2666" t="s">
        <v>90</v>
      </c>
      <c r="G11" s="2667" t="str">
        <f>'ORIGINAL BUDGET'!H$7</f>
        <v>I&amp;E GF</v>
      </c>
      <c r="H11" s="2668" t="str">
        <f>'ORIGINAL BUDGET'!H$7</f>
        <v>I&amp;E GF</v>
      </c>
      <c r="I11" s="2669" t="str">
        <f>'ORIGINAL BUDGET'!J$7</f>
        <v>-</v>
      </c>
      <c r="J11" s="2670" t="str">
        <f>'ORIGINAL BUDGET'!J$7</f>
        <v>-</v>
      </c>
      <c r="K11" s="2671"/>
      <c r="L11" s="2672"/>
      <c r="M11" s="2673" t="str">
        <f>'ORIGINAL BUDGET'!N$7</f>
        <v>Combined Fed\State</v>
      </c>
      <c r="N11" s="2674" t="str">
        <f>'ORIGINAL BUDGET'!N$7</f>
        <v>Combined Fed\State</v>
      </c>
      <c r="O11" s="2675" t="str">
        <f>'ORIGINAL BUDGET'!P$7</f>
        <v>Combined*
Fed/Agency</v>
      </c>
      <c r="P11" s="2675" t="str">
        <f>'ORIGINAL BUDGET'!P$7</f>
        <v>Combined*
Fed/Agency</v>
      </c>
      <c r="Q11" s="2676" t="str">
        <f>'ORIGINAL BUDGET'!R$7</f>
        <v>Combined 
Fed/State</v>
      </c>
      <c r="R11" s="2676">
        <f>'ORIGINAL BUDGET'!S$7</f>
        <v>0</v>
      </c>
      <c r="S11" s="2676" t="str">
        <f>'ORIGINAL BUDGET'!T$7</f>
        <v>Combined* Fed/Agency</v>
      </c>
      <c r="T11" s="2677" t="str">
        <f>'ORIGINAL BUDGET'!T$7</f>
        <v>Combined* Fed/Agency</v>
      </c>
      <c r="U11" s="3632"/>
      <c r="Z11" s="2664">
        <v>100000</v>
      </c>
    </row>
    <row r="12" spans="1:26" ht="24" customHeight="1" thickTop="1">
      <c r="A12" s="3501" t="s">
        <v>253</v>
      </c>
      <c r="B12" s="3502"/>
      <c r="C12" s="3502"/>
      <c r="D12" s="3503"/>
      <c r="E12" s="369" t="str">
        <f>IF(ISERROR(E49),"",E49)</f>
        <v/>
      </c>
      <c r="F12" s="370">
        <f>H12+J12+L12+N12+P12+R12+T12</f>
        <v>0</v>
      </c>
      <c r="G12" s="371" t="str">
        <f>IF(ISERROR(G49),"",G49)</f>
        <v/>
      </c>
      <c r="H12" s="584">
        <f>H49</f>
        <v>0</v>
      </c>
      <c r="I12" s="372" t="str">
        <f>+I49</f>
        <v/>
      </c>
      <c r="J12" s="373">
        <f>+J49</f>
        <v>0</v>
      </c>
      <c r="K12" s="371" t="str">
        <f>IF(ISERROR(K49),"",K49)</f>
        <v/>
      </c>
      <c r="L12" s="370">
        <f>L49</f>
        <v>0</v>
      </c>
      <c r="M12" s="374" t="str">
        <f>IF(ISERROR(M49),"",M49)</f>
        <v/>
      </c>
      <c r="N12" s="584">
        <f>+N49</f>
        <v>0</v>
      </c>
      <c r="O12" s="585" t="str">
        <f>IF(ISERROR(O49),"",O49)</f>
        <v/>
      </c>
      <c r="P12" s="586">
        <f>P49</f>
        <v>0</v>
      </c>
      <c r="Q12" s="585" t="str">
        <f>IF(ISERROR(Q49),"",Q49)</f>
        <v/>
      </c>
      <c r="R12" s="586">
        <f>+R49</f>
        <v>0</v>
      </c>
      <c r="S12" s="585" t="str">
        <f>IF(ISERROR(S49),"",S49)</f>
        <v/>
      </c>
      <c r="T12" s="2549">
        <f>T49</f>
        <v>0</v>
      </c>
      <c r="U12" s="2678">
        <f>U41</f>
        <v>0</v>
      </c>
    </row>
    <row r="13" spans="1:26" ht="24" customHeight="1">
      <c r="A13" s="3504" t="s">
        <v>254</v>
      </c>
      <c r="B13" s="3505"/>
      <c r="C13" s="3505"/>
      <c r="D13" s="3506"/>
      <c r="E13" s="375" t="str">
        <f>IF(ISERROR(E78),"",E78)</f>
        <v/>
      </c>
      <c r="F13" s="376">
        <f>H13+J13+L13+N13+P13+R13+T13</f>
        <v>0</v>
      </c>
      <c r="G13" s="377" t="str">
        <f>IF(ISERROR(G78),"",G78)</f>
        <v/>
      </c>
      <c r="H13" s="378">
        <f>H78</f>
        <v>0</v>
      </c>
      <c r="I13" s="379" t="str">
        <f>+I78</f>
        <v/>
      </c>
      <c r="J13" s="380">
        <f>+J78</f>
        <v>0</v>
      </c>
      <c r="K13" s="377" t="str">
        <f>IF(ISERROR(K78),"",K78)</f>
        <v/>
      </c>
      <c r="L13" s="376">
        <f>L78</f>
        <v>0</v>
      </c>
      <c r="M13" s="381" t="str">
        <f>IF(ISERROR(M78),"",M78)</f>
        <v/>
      </c>
      <c r="N13" s="378">
        <f>+N78</f>
        <v>0</v>
      </c>
      <c r="O13" s="375" t="str">
        <f>IF(ISERROR(O78),"",O78)</f>
        <v/>
      </c>
      <c r="P13" s="587">
        <f>P78</f>
        <v>0</v>
      </c>
      <c r="Q13" s="375" t="str">
        <f>IF(ISERROR(Q78),"",Q78)</f>
        <v/>
      </c>
      <c r="R13" s="588">
        <f>+R78</f>
        <v>0</v>
      </c>
      <c r="S13" s="375" t="str">
        <f>IF(ISERROR(S78),"",S78)</f>
        <v/>
      </c>
      <c r="T13" s="2550">
        <f>T78</f>
        <v>0</v>
      </c>
      <c r="U13" s="2678">
        <f>U70</f>
        <v>0</v>
      </c>
    </row>
    <row r="14" spans="1:26" ht="24" customHeight="1">
      <c r="A14" s="3504" t="s">
        <v>365</v>
      </c>
      <c r="B14" s="3505"/>
      <c r="C14" s="3505"/>
      <c r="D14" s="3506"/>
      <c r="E14" s="375" t="str">
        <f>IF(ISERROR(E107),"",E107)</f>
        <v/>
      </c>
      <c r="F14" s="376">
        <f>H14+J14+L14+N14+P14+R14+T14</f>
        <v>0</v>
      </c>
      <c r="G14" s="377" t="str">
        <f>IF(ISERROR(G107),"",G107)</f>
        <v/>
      </c>
      <c r="H14" s="378">
        <f>H107</f>
        <v>0</v>
      </c>
      <c r="I14" s="379" t="str">
        <f t="shared" ref="I14:N14" si="0">+I107</f>
        <v/>
      </c>
      <c r="J14" s="380">
        <f t="shared" si="0"/>
        <v>0</v>
      </c>
      <c r="K14" s="377" t="str">
        <f>IF(ISERROR(K107),"",K107)</f>
        <v/>
      </c>
      <c r="L14" s="376">
        <f>L107</f>
        <v>0</v>
      </c>
      <c r="M14" s="381" t="str">
        <f>IF(ISERROR(M107),"",M107)</f>
        <v/>
      </c>
      <c r="N14" s="378">
        <f t="shared" si="0"/>
        <v>0</v>
      </c>
      <c r="O14" s="375" t="str">
        <f>IF(ISERROR(O107),"",O107)</f>
        <v/>
      </c>
      <c r="P14" s="587">
        <f>P107</f>
        <v>0</v>
      </c>
      <c r="Q14" s="375">
        <f>IF(ISERROR(Q107),"",Q107)</f>
        <v>0</v>
      </c>
      <c r="R14" s="588"/>
      <c r="S14" s="2682"/>
      <c r="T14" s="2683"/>
      <c r="U14" s="2678">
        <f>U99</f>
        <v>0</v>
      </c>
    </row>
    <row r="15" spans="1:26" ht="24" customHeight="1">
      <c r="A15" s="3504" t="s">
        <v>255</v>
      </c>
      <c r="B15" s="3505"/>
      <c r="C15" s="3505"/>
      <c r="D15" s="3506"/>
      <c r="E15" s="375" t="str">
        <f>IF(ISERROR(E136),"",E136)</f>
        <v/>
      </c>
      <c r="F15" s="376">
        <f>H15+J15+L15+N15+P15+R15+T15</f>
        <v>0</v>
      </c>
      <c r="G15" s="377" t="str">
        <f>IF(ISERROR(G136),"",G136)</f>
        <v/>
      </c>
      <c r="H15" s="378">
        <f>H136</f>
        <v>0</v>
      </c>
      <c r="I15" s="379" t="str">
        <f>+I136</f>
        <v/>
      </c>
      <c r="J15" s="380">
        <f>+J136</f>
        <v>0</v>
      </c>
      <c r="K15" s="377" t="str">
        <f>IF(ISERROR(K136),"",K136)</f>
        <v/>
      </c>
      <c r="L15" s="376">
        <f>L136</f>
        <v>0</v>
      </c>
      <c r="M15" s="381" t="str">
        <f>IF(ISERROR(M136),"",M136)</f>
        <v/>
      </c>
      <c r="N15" s="378">
        <f>+N136</f>
        <v>0</v>
      </c>
      <c r="O15" s="375" t="str">
        <f>IF(ISERROR(O136),"",O136)</f>
        <v/>
      </c>
      <c r="P15" s="587">
        <f>P136</f>
        <v>0</v>
      </c>
      <c r="Q15" s="375" t="str">
        <f>IF(ISERROR(Q136),"",Q136)</f>
        <v/>
      </c>
      <c r="R15" s="588">
        <f>+R136</f>
        <v>0</v>
      </c>
      <c r="S15" s="375" t="str">
        <f>IF(ISERROR(S136),"",S136)</f>
        <v/>
      </c>
      <c r="T15" s="2550">
        <f>T136</f>
        <v>0</v>
      </c>
      <c r="U15" s="2678">
        <f>U128</f>
        <v>0</v>
      </c>
    </row>
    <row r="16" spans="1:26" ht="24" customHeight="1" thickBot="1">
      <c r="A16" s="3523" t="s">
        <v>256</v>
      </c>
      <c r="B16" s="3524"/>
      <c r="C16" s="3524"/>
      <c r="D16" s="3525"/>
      <c r="E16" s="382" t="str">
        <f>IF(ISERROR(E165),"",E165)</f>
        <v/>
      </c>
      <c r="F16" s="383">
        <f>H16+J16+L16+N16+P16+R16+T16</f>
        <v>0</v>
      </c>
      <c r="G16" s="384" t="str">
        <f>IF(ISERROR(G165),"",G165)</f>
        <v/>
      </c>
      <c r="H16" s="385">
        <f>H165</f>
        <v>0</v>
      </c>
      <c r="I16" s="386" t="str">
        <f t="shared" ref="I16:N16" si="1">+I165</f>
        <v/>
      </c>
      <c r="J16" s="387">
        <f t="shared" si="1"/>
        <v>0</v>
      </c>
      <c r="K16" s="384" t="str">
        <f>IF(ISERROR(K165),"",K165)</f>
        <v/>
      </c>
      <c r="L16" s="383">
        <f>L165</f>
        <v>0</v>
      </c>
      <c r="M16" s="388" t="str">
        <f>IF(ISERROR(M165),"",M165)</f>
        <v/>
      </c>
      <c r="N16" s="385">
        <f t="shared" si="1"/>
        <v>0</v>
      </c>
      <c r="O16" s="382" t="str">
        <f>IF(ISERROR(O165),"",O165)</f>
        <v/>
      </c>
      <c r="P16" s="589">
        <f>P165</f>
        <v>0</v>
      </c>
      <c r="Q16" s="382">
        <f>IF(ISERROR(Q165),"",Q165)</f>
        <v>0</v>
      </c>
      <c r="R16" s="590">
        <f>+R165</f>
        <v>0</v>
      </c>
      <c r="S16" s="382">
        <f>IF(ISERROR(S165),"",S165)</f>
        <v>0</v>
      </c>
      <c r="T16" s="2551">
        <f>T165</f>
        <v>0</v>
      </c>
      <c r="U16" s="2679">
        <f>U157</f>
        <v>0</v>
      </c>
    </row>
    <row r="17" spans="1:22" ht="24" customHeight="1" thickTop="1" thickBot="1">
      <c r="A17" s="3520" t="s">
        <v>169</v>
      </c>
      <c r="B17" s="3521"/>
      <c r="C17" s="3521"/>
      <c r="D17" s="3522"/>
      <c r="E17" s="389" t="str">
        <f>IF(F17="","",IF('BR3'!$L$20="ACTIVE",F$17/'BR3'!F$15,IF('BR2'!$L$20="ACTIVE",F$17/'BR2'!F$15,IF('BR1'!$L$20="ACTIVE",F$17/'BR1'!F$15,F$17/'ORIGINAL BUDGET'!F$15))))</f>
        <v/>
      </c>
      <c r="F17" s="390">
        <f>SUM(F12:F16)</f>
        <v>0</v>
      </c>
      <c r="G17" s="2552" t="str">
        <f>IF(H17="","",IF('BR3'!$L$20="ACTIVE",H$17/'BR3'!H$15,IF('BR2'!$L$20="ACTIVE",H$17/'BR2'!H$15,IF('BR1'!$L$20="ACTIVE",H$17/'BR1'!H$15,H$17/'ORIGINAL BUDGET'!H$15))))</f>
        <v/>
      </c>
      <c r="H17" s="2553">
        <f>SUM(H12:H16)</f>
        <v>0</v>
      </c>
      <c r="I17" s="391" t="str">
        <f>IF(J17="","",IF('BR3'!$L$20="ACTIVE",J$17/'BR3'!J$15,IF('BR2'!$L$20="ACTIVE",J$17/'BR2'!J$15,IF('BR1'!$L$20="ACTIVE",J$17/'BR1'!J$15,J$17/'ORIGINAL BUDGET'!J$15))))</f>
        <v/>
      </c>
      <c r="J17" s="2554">
        <f>SUM(J12:J16)</f>
        <v>0</v>
      </c>
      <c r="K17" s="2555" t="str">
        <f>IF(L17="","",IF('BR3'!$L$20="ACTIVE",L$17/'BR3'!L$15,IF('BR2'!$L$20="ACTIVE",L$17/'BR2'!L$15,IF('BR1'!$L$20="ACTIVE",L$17/'BR1'!L$15,L$17/'ORIGINAL BUDGET'!L$15))))</f>
        <v/>
      </c>
      <c r="L17" s="2556">
        <f>SUM(L12:L16)</f>
        <v>0</v>
      </c>
      <c r="M17" s="2555" t="str">
        <f>IF(N17="","",IF('BR3'!$L$20="ACTIVE",N$17/'BR3'!N$15,IF('BR2'!$L$20="ACTIVE",N$17/'BR2'!N$15,IF('BR1'!$L$20="ACTIVE",N$17/'BR1'!N$15,N$17/'ORIGINAL BUDGET'!N$15))))</f>
        <v/>
      </c>
      <c r="N17" s="2553">
        <f>SUM(N12:N16)</f>
        <v>0</v>
      </c>
      <c r="O17" s="2557" t="str">
        <f>IF(P17="","",IF('BR3'!$L$20="ACTIVE",P$17/'BR3'!P$15,IF('BR2'!$L$20="ACTIVE",P$17/'BR2'!P$15,IF('BR1'!$L$20="ACTIVE",P$17/'BR1'!P$15,P$17/'ORIGINAL BUDGET'!P$15))))</f>
        <v/>
      </c>
      <c r="P17" s="2558">
        <f>SUM(P12:P16)</f>
        <v>0</v>
      </c>
      <c r="Q17" s="2557" t="str">
        <f>IF(R17="","",IF('BR3'!$L$20="ACTIVE",R$17/'BR3'!R$15,IF('BR2'!$L$20="ACTIVE",R$17/'BR2'!R$15,IF('BR1'!$L$20="ACTIVE",R$17/'BR1'!R$15,R$17/'ORIGINAL BUDGET'!R$15))))</f>
        <v/>
      </c>
      <c r="R17" s="2558">
        <f>SUM(R12:R16)</f>
        <v>0</v>
      </c>
      <c r="S17" s="2557" t="str">
        <f>IF(T17="","",IF('BR3'!$L$20="ACTIVE",T$17/'BR3'!T$15,IF('BR2'!$L$20="ACTIVE",T$17/'BR2'!T$15,IF('BR1'!$L$20="ACTIVE",T$17/'BR1'!T$15,T$17/'ORIGINAL BUDGET'!T$15))))</f>
        <v/>
      </c>
      <c r="T17" s="2559">
        <f>SUM(T12:T16)</f>
        <v>0</v>
      </c>
      <c r="U17" s="2680">
        <f>SUM(U12:U16)/2</f>
        <v>0</v>
      </c>
      <c r="V17" s="2681" t="s">
        <v>398</v>
      </c>
    </row>
    <row r="18" spans="1:22" ht="16.5" thickTop="1" thickBot="1">
      <c r="A18" s="3472"/>
      <c r="B18" s="3472"/>
      <c r="C18" s="3472"/>
      <c r="D18" s="3472"/>
      <c r="E18" s="3472"/>
      <c r="F18" s="3472"/>
      <c r="G18" s="3472"/>
      <c r="H18" s="3472"/>
      <c r="I18" s="3472"/>
      <c r="J18" s="3472"/>
      <c r="K18" s="3472"/>
      <c r="L18" s="3472"/>
      <c r="M18" s="3472"/>
      <c r="N18" s="3472"/>
      <c r="O18" s="3472"/>
      <c r="P18" s="3472"/>
      <c r="Q18" s="392"/>
      <c r="R18" s="393"/>
      <c r="S18" s="392"/>
      <c r="T18" s="393"/>
    </row>
    <row r="19" spans="1:22" ht="15" hidden="1">
      <c r="A19" s="394"/>
      <c r="B19" s="394"/>
      <c r="C19" s="394"/>
      <c r="D19" s="394"/>
      <c r="E19" s="394"/>
      <c r="F19" s="394"/>
      <c r="G19" s="394"/>
      <c r="H19" s="394"/>
      <c r="I19" s="394"/>
      <c r="J19" s="394"/>
      <c r="K19" s="394"/>
      <c r="L19" s="394"/>
      <c r="M19" s="394"/>
      <c r="N19" s="394"/>
      <c r="O19" s="394"/>
      <c r="P19" s="394"/>
      <c r="Q19" s="394"/>
      <c r="R19" s="394"/>
      <c r="S19" s="394"/>
      <c r="T19" s="394"/>
    </row>
    <row r="20" spans="1:22" ht="15" hidden="1">
      <c r="A20" s="394"/>
      <c r="B20" s="394"/>
      <c r="C20" s="394"/>
      <c r="D20" s="394"/>
      <c r="E20" s="394"/>
      <c r="F20" s="394"/>
      <c r="G20" s="394"/>
      <c r="H20" s="394"/>
      <c r="I20" s="394"/>
      <c r="J20" s="394"/>
      <c r="K20" s="394"/>
      <c r="L20" s="394"/>
      <c r="M20" s="394"/>
      <c r="N20" s="394"/>
      <c r="O20" s="394"/>
      <c r="P20" s="394"/>
      <c r="Q20" s="394"/>
      <c r="R20" s="394"/>
      <c r="S20" s="394"/>
      <c r="T20" s="394"/>
    </row>
    <row r="21" spans="1:22" ht="15.75" hidden="1" thickBot="1">
      <c r="A21" s="395"/>
      <c r="B21" s="395"/>
      <c r="C21" s="395"/>
      <c r="D21" s="395"/>
      <c r="E21" s="395"/>
      <c r="F21" s="395"/>
      <c r="G21" s="395"/>
      <c r="H21" s="395"/>
      <c r="I21" s="395"/>
      <c r="J21" s="395"/>
      <c r="K21" s="395"/>
      <c r="L21" s="395"/>
      <c r="M21" s="395"/>
      <c r="N21" s="395"/>
      <c r="O21" s="395"/>
      <c r="P21" s="395"/>
      <c r="Q21" s="395"/>
      <c r="R21" s="395"/>
      <c r="S21" s="395"/>
      <c r="T21" s="395"/>
    </row>
    <row r="22" spans="1:22" ht="33" customHeight="1" thickTop="1">
      <c r="A22" s="3443" t="s">
        <v>15</v>
      </c>
      <c r="B22" s="3444"/>
      <c r="C22" s="3444"/>
      <c r="D22" s="3445"/>
      <c r="E22" s="3473" t="s">
        <v>169</v>
      </c>
      <c r="F22" s="3474"/>
      <c r="G22" s="3475" t="s">
        <v>13</v>
      </c>
      <c r="H22" s="3476"/>
      <c r="I22" s="3476"/>
      <c r="J22" s="3476"/>
      <c r="K22" s="3476"/>
      <c r="L22" s="3477"/>
      <c r="M22" s="3478" t="s">
        <v>14</v>
      </c>
      <c r="N22" s="3479"/>
      <c r="O22" s="3480" t="s">
        <v>233</v>
      </c>
      <c r="P22" s="3481"/>
      <c r="Q22" s="3639" t="s">
        <v>84</v>
      </c>
      <c r="R22" s="3639"/>
      <c r="S22" s="3639"/>
      <c r="T22" s="3639"/>
      <c r="U22" s="574"/>
    </row>
    <row r="23" spans="1:22" ht="13.5" customHeight="1" thickBot="1">
      <c r="A23" s="3446"/>
      <c r="B23" s="3447"/>
      <c r="C23" s="3447"/>
      <c r="D23" s="3448"/>
      <c r="E23" s="3454"/>
      <c r="F23" s="3455"/>
      <c r="G23" s="3538">
        <f>'ORIGINAL BUDGET'!$G$5</f>
        <v>0</v>
      </c>
      <c r="H23" s="3539"/>
      <c r="I23" s="3538">
        <f>'ORIGINAL BUDGET'!$I$5</f>
        <v>0</v>
      </c>
      <c r="J23" s="3547"/>
      <c r="K23" s="3538">
        <f>'ORIGINAL BUDGET'!$K$5</f>
        <v>0</v>
      </c>
      <c r="L23" s="3539"/>
      <c r="M23" s="3487">
        <f>'ORIGINAL BUDGET'!$M$5</f>
        <v>0</v>
      </c>
      <c r="N23" s="3487"/>
      <c r="O23" s="3487">
        <f>'ORIGINAL BUDGET'!$O$5</f>
        <v>0</v>
      </c>
      <c r="P23" s="3487"/>
      <c r="Q23" s="637" t="s">
        <v>86</v>
      </c>
      <c r="R23" s="638">
        <f>'ORIGINAL BUDGET'!$Q$5</f>
        <v>0</v>
      </c>
      <c r="S23" s="3484">
        <f>'ORIGINAL BUDGET'!$S$5</f>
        <v>0</v>
      </c>
      <c r="T23" s="3484"/>
      <c r="U23" s="574"/>
    </row>
    <row r="24" spans="1:22" ht="14.25" customHeight="1">
      <c r="A24" s="3446"/>
      <c r="B24" s="3447"/>
      <c r="C24" s="3447"/>
      <c r="D24" s="3448"/>
      <c r="E24" s="297"/>
      <c r="F24" s="298" t="s">
        <v>0</v>
      </c>
      <c r="G24" s="299" t="s">
        <v>1</v>
      </c>
      <c r="H24" s="356" t="s">
        <v>2</v>
      </c>
      <c r="I24" s="300" t="s">
        <v>32</v>
      </c>
      <c r="J24" s="301" t="s">
        <v>3</v>
      </c>
      <c r="K24" s="510" t="s">
        <v>33</v>
      </c>
      <c r="L24" s="302" t="s">
        <v>4</v>
      </c>
      <c r="M24" s="641" t="s">
        <v>5</v>
      </c>
      <c r="N24" s="642" t="s">
        <v>6</v>
      </c>
      <c r="O24" s="575" t="s">
        <v>34</v>
      </c>
      <c r="P24" s="576" t="s">
        <v>7</v>
      </c>
      <c r="Q24" s="577" t="s">
        <v>8</v>
      </c>
      <c r="R24" s="578" t="s">
        <v>9</v>
      </c>
      <c r="S24" s="578" t="s">
        <v>35</v>
      </c>
      <c r="T24" s="578" t="s">
        <v>10</v>
      </c>
      <c r="U24" s="574"/>
    </row>
    <row r="25" spans="1:22" ht="16.5" customHeight="1">
      <c r="A25" s="3446"/>
      <c r="B25" s="3447"/>
      <c r="C25" s="3447"/>
      <c r="D25" s="3448"/>
      <c r="E25" s="158" t="s">
        <v>16</v>
      </c>
      <c r="F25" s="303"/>
      <c r="G25" s="158" t="s">
        <v>16</v>
      </c>
      <c r="H25" s="362" t="str">
        <f>"PCA "&amp; TEXT('ORIGINAL BUDGET'!$H$55,"GENERAL")</f>
        <v>PCA 53134-5520</v>
      </c>
      <c r="I25" s="160" t="s">
        <v>16</v>
      </c>
      <c r="J25" s="363" t="str">
        <f>"PCA "&amp; TEXT('ORIGINAL BUDGET'!$J$55,"GENERAL")</f>
        <v>PCA 0</v>
      </c>
      <c r="K25" s="511" t="s">
        <v>16</v>
      </c>
      <c r="L25" s="159" t="str">
        <f>"PCA "&amp; TEXT('ORIGINAL BUDGET'!$L$55,"GENERAL")</f>
        <v>PCA 0</v>
      </c>
      <c r="M25" s="643" t="s">
        <v>16</v>
      </c>
      <c r="N25" s="644" t="str">
        <f>"PCA "&amp; TEXT('ORIGINAL BUDGET'!$N$55,"GENERAL")</f>
        <v>PCA 53133-5520</v>
      </c>
      <c r="O25" s="639" t="s">
        <v>16</v>
      </c>
      <c r="P25" s="640" t="str">
        <f>"PCA "&amp; TEXT('ORIGINAL BUDGET'!$P$55,"GENERAL")</f>
        <v>PCA 0</v>
      </c>
      <c r="Q25" s="178" t="s">
        <v>16</v>
      </c>
      <c r="R25" s="640" t="str">
        <f>"PCA "&amp; TEXT('ORIGINAL BUDGET'!$R$55,"GENERAL")</f>
        <v>PCA 0</v>
      </c>
      <c r="S25" s="178" t="s">
        <v>16</v>
      </c>
      <c r="T25" s="640" t="str">
        <f>"PCA "&amp; TEXT('ORIGINAL BUDGET'!$T$55,"GENERAL")</f>
        <v>PCA 0</v>
      </c>
      <c r="U25" s="574"/>
    </row>
    <row r="26" spans="1:22" ht="16.5" customHeight="1">
      <c r="A26" s="3446"/>
      <c r="B26" s="3447"/>
      <c r="C26" s="3447"/>
      <c r="D26" s="3448"/>
      <c r="E26" s="158"/>
      <c r="F26" s="178" t="s">
        <v>87</v>
      </c>
      <c r="G26" s="158" t="s">
        <v>88</v>
      </c>
      <c r="H26" s="304" t="s">
        <v>88</v>
      </c>
      <c r="I26" s="160" t="s">
        <v>88</v>
      </c>
      <c r="J26" s="179" t="s">
        <v>88</v>
      </c>
      <c r="K26" s="511" t="s">
        <v>88</v>
      </c>
      <c r="L26" s="180" t="s">
        <v>88</v>
      </c>
      <c r="M26" s="643" t="s">
        <v>88</v>
      </c>
      <c r="N26" s="645" t="s">
        <v>88</v>
      </c>
      <c r="O26" s="639" t="s">
        <v>88</v>
      </c>
      <c r="P26" s="639" t="s">
        <v>88</v>
      </c>
      <c r="Q26" s="178" t="s">
        <v>88</v>
      </c>
      <c r="R26" s="178" t="s">
        <v>88</v>
      </c>
      <c r="S26" s="178" t="s">
        <v>88</v>
      </c>
      <c r="T26" s="178" t="s">
        <v>88</v>
      </c>
      <c r="U26" s="574"/>
    </row>
    <row r="27" spans="1:22" ht="16.5" customHeight="1" thickBot="1">
      <c r="A27" s="3449"/>
      <c r="B27" s="3450"/>
      <c r="C27" s="3450"/>
      <c r="D27" s="3451"/>
      <c r="E27" s="396" t="s">
        <v>91</v>
      </c>
      <c r="F27" s="397" t="s">
        <v>90</v>
      </c>
      <c r="G27" s="364" t="str">
        <f>'ORIGINAL BUDGET'!H$7</f>
        <v>I&amp;E GF</v>
      </c>
      <c r="H27" s="365">
        <f>'ORIGINAL BUDGET'!I$7</f>
        <v>0</v>
      </c>
      <c r="I27" s="366" t="str">
        <f>'ORIGINAL BUDGET'!J$7</f>
        <v>-</v>
      </c>
      <c r="J27" s="367">
        <f>'ORIGINAL BUDGET'!K$7</f>
        <v>0</v>
      </c>
      <c r="K27" s="512">
        <f>'ORIGINAL BUDGET'!L$7</f>
        <v>0</v>
      </c>
      <c r="L27" s="368">
        <f>'ORIGINAL BUDGET'!M$7</f>
        <v>0</v>
      </c>
      <c r="M27" s="646" t="str">
        <f>'ORIGINAL BUDGET'!N$7</f>
        <v>Combined Fed\State</v>
      </c>
      <c r="N27" s="647">
        <f>'ORIGINAL BUDGET'!O$7</f>
        <v>0</v>
      </c>
      <c r="O27" s="582" t="str">
        <f>'ORIGINAL BUDGET'!P$7</f>
        <v>Combined*
Fed/Agency</v>
      </c>
      <c r="P27" s="582">
        <f>'ORIGINAL BUDGET'!Q$7</f>
        <v>0</v>
      </c>
      <c r="Q27" s="583" t="str">
        <f>'ORIGINAL BUDGET'!R$7</f>
        <v>Combined 
Fed/State</v>
      </c>
      <c r="R27" s="583">
        <f>'ORIGINAL BUDGET'!S$7</f>
        <v>0</v>
      </c>
      <c r="S27" s="583" t="str">
        <f>'ORIGINAL BUDGET'!T$7</f>
        <v>Combined* Fed/Agency</v>
      </c>
      <c r="T27" s="583">
        <f>'ORIGINAL BUDGET'!U$7</f>
        <v>0</v>
      </c>
      <c r="U27" s="574"/>
    </row>
    <row r="28" spans="1:22" ht="33" customHeight="1" thickTop="1" thickBot="1">
      <c r="A28" s="3532" t="s">
        <v>269</v>
      </c>
      <c r="B28" s="3533"/>
      <c r="C28" s="3533"/>
      <c r="D28" s="3533"/>
      <c r="E28" s="3533"/>
      <c r="F28" s="3534"/>
      <c r="G28" s="3526" t="s">
        <v>13</v>
      </c>
      <c r="H28" s="3527"/>
      <c r="I28" s="3527"/>
      <c r="J28" s="3527"/>
      <c r="K28" s="3527"/>
      <c r="L28" s="3528"/>
      <c r="M28" s="3489" t="s">
        <v>14</v>
      </c>
      <c r="N28" s="3490"/>
      <c r="O28" s="3486" t="s">
        <v>233</v>
      </c>
      <c r="P28" s="3486"/>
      <c r="Q28" s="591" t="s">
        <v>84</v>
      </c>
      <c r="R28" s="592"/>
      <c r="S28" s="3485" t="s">
        <v>234</v>
      </c>
      <c r="T28" s="3485"/>
      <c r="U28" s="3633" t="s">
        <v>392</v>
      </c>
    </row>
    <row r="29" spans="1:22" ht="18" customHeight="1" thickTop="1" thickBot="1">
      <c r="A29" s="3535"/>
      <c r="B29" s="3536"/>
      <c r="C29" s="3536"/>
      <c r="D29" s="3536"/>
      <c r="E29" s="3536"/>
      <c r="F29" s="3537"/>
      <c r="G29" s="399"/>
      <c r="H29" s="157">
        <f>'ORIGINAL BUDGET'!$G$5</f>
        <v>0</v>
      </c>
      <c r="I29" s="155"/>
      <c r="J29" s="398">
        <f>'ORIGINAL BUDGET'!$I$5</f>
        <v>0</v>
      </c>
      <c r="K29" s="484"/>
      <c r="L29" s="157">
        <f>'ORIGINAL BUDGET'!$K$5</f>
        <v>0</v>
      </c>
      <c r="M29" s="484"/>
      <c r="N29" s="593">
        <f>'ORIGINAL BUDGET'!$M$5</f>
        <v>0</v>
      </c>
      <c r="O29" s="594"/>
      <c r="P29" s="595">
        <f>'ORIGINAL BUDGET'!$O$5</f>
        <v>0</v>
      </c>
      <c r="Q29" s="594" t="s">
        <v>86</v>
      </c>
      <c r="R29" s="595">
        <f>'ORIGINAL BUDGET'!$Q$5</f>
        <v>0</v>
      </c>
      <c r="S29" s="594"/>
      <c r="T29" s="595">
        <f>'ORIGINAL BUDGET'!$S$5</f>
        <v>0</v>
      </c>
      <c r="U29" s="3633"/>
    </row>
    <row r="30" spans="1:22" ht="18" customHeight="1" thickTop="1">
      <c r="A30" s="305"/>
      <c r="B30" s="3435" t="s">
        <v>270</v>
      </c>
      <c r="C30" s="3436"/>
      <c r="D30" s="2708" t="s">
        <v>153</v>
      </c>
      <c r="E30" s="485"/>
      <c r="F30" s="306">
        <f>IF('BR1'!$L$20="Active",SUM(H30+J30+L30+N30+P30+R30+T30),IF('BR2'!$L$20="Active",SUM(H30+J30+L30+N30+P30+R30+T30),IF('BR3'!$L$20="Active",SUM(H30+J30+L30+N30+P30+R30+T30),IF('ORIGINAL BUDGET'!$L$20="Active",SUM(H30+J30+L30+N30+P30+R30+T30),""))))</f>
        <v>0</v>
      </c>
      <c r="G30" s="486" t="str">
        <f>IF(H30&gt;"",1,"")</f>
        <v/>
      </c>
      <c r="H30" s="487">
        <f>IF('BR1'!$L$20="Active",'ORIGINAL BUDGET'!H$56,IF('BR2'!$L$20="Active",'ORIGINAL BUDGET'!H$56,IF('BR3'!$L$20="Active",'ORIGINAL BUDGET'!H$56,IF('ORIGINAL BUDGET'!$L$20="Active",'ORIGINAL BUDGET'!H$56,""))))</f>
        <v>0</v>
      </c>
      <c r="I30" s="401">
        <v>1</v>
      </c>
      <c r="J30" s="488">
        <f>IF('BR1'!$L$20="Active",'ORIGINAL BUDGET'!J$9,IF('BR2'!$L$20="Active",'ORIGINAL BUDGET'!J$9,IF('BR3'!$L$20="Active",'ORIGINAL BUDGET'!J$9,IF('ORIGINAL BUDGET'!$L$20="Active",'ORIGINAL BUDGET'!J$9,""))))</f>
        <v>0</v>
      </c>
      <c r="K30" s="515">
        <v>1</v>
      </c>
      <c r="L30" s="489">
        <f>IF('BR1'!$L$20="Active",'ORIGINAL BUDGET'!L$9,IF('BR2'!$L$20="Active",'ORIGINAL BUDGET'!L$9,IF('BR3'!$L$20="Active",'ORIGINAL BUDGET'!L$9,IF('ORIGINAL BUDGET'!$L$20="Active",'ORIGINAL BUDGET'!L$9,""))))</f>
        <v>0</v>
      </c>
      <c r="M30" s="2643" t="str">
        <f t="shared" ref="M30:M31" si="2">IF(N30&gt;"",1,"")</f>
        <v/>
      </c>
      <c r="N30" s="596">
        <f>IF('BR1'!$L$20="Active",'ORIGINAL BUDGET'!N$56,IF('BR2'!$L$20="Active",'ORIGINAL BUDGET'!N$56,IF('BR3'!$L$20="Active",'ORIGINAL BUDGET'!N$56,IF('ORIGINAL BUDGET'!$L$20="Active",'ORIGINAL BUDGET'!N$56,""))))</f>
        <v>0</v>
      </c>
      <c r="O30" s="597">
        <v>1</v>
      </c>
      <c r="P30" s="598">
        <f>IF('BR1'!$L$20="Active",'ORIGINAL BUDGET'!P$9,IF('BR2'!$L$20="Active",'ORIGINAL BUDGET'!P$9,IF('BR3'!$L$20="Active",'ORIGINAL BUDGET'!P$9,IF('ORIGINAL BUDGET'!$L$20="Active",'ORIGINAL BUDGET'!P$9,""))))</f>
        <v>0</v>
      </c>
      <c r="Q30" s="599">
        <v>1</v>
      </c>
      <c r="R30" s="600">
        <f>IF('BR1'!$L$20="Active",'ORIGINAL BUDGET'!R$9,IF('BR2'!$L$20="Active",'ORIGINAL BUDGET'!R$9,IF('BR3'!$L$20="Active",'ORIGINAL BUDGET'!R$9,IF('ORIGINAL BUDGET'!$L$20="Active",'ORIGINAL BUDGET'!R$9,""))))</f>
        <v>0</v>
      </c>
      <c r="S30" s="597">
        <v>1</v>
      </c>
      <c r="T30" s="601">
        <f>IF('BR1'!$L$20="Active",'ORIGINAL BUDGET'!T$9,IF('BR2'!$L$20="Active",'ORIGINAL BUDGET'!T$9,IF('BR3'!$L$20="Active",'ORIGINAL BUDGET'!T$9,IF('ORIGINAL BUDGET'!$L$20="Active",'ORIGINAL BUDGET'!T$9,""))))</f>
        <v>0</v>
      </c>
      <c r="U30" s="3633"/>
    </row>
    <row r="31" spans="1:22" ht="18" customHeight="1" thickBot="1">
      <c r="A31" s="307"/>
      <c r="B31" s="3435"/>
      <c r="C31" s="3436"/>
      <c r="D31" s="483" t="s">
        <v>140</v>
      </c>
      <c r="E31" s="490"/>
      <c r="F31" s="491" t="str">
        <f>IF('BR1'!$L$20="Active",SUM(H31+J31+L31+N31+P31+R31+T31),IF('BR2'!$L$20="Active", SUM(H31+J31+L31+N31+P31+R31+T31),IF('BR3'!$L$20="Active", SUM(H31+J31+L31+N31+P31+R31+T31),"")))</f>
        <v/>
      </c>
      <c r="G31" s="2644" t="str">
        <f>IF(H31&gt;"",1,"")</f>
        <v/>
      </c>
      <c r="H31" s="312" t="str">
        <f>IF('BR1'!$L$20="Active",'BR1'!H$56,IF('BR2'!$L$20="Active",'BR1'!H$56,IF('BR3'!$L$20="Active",'BR1'!H$56,"")))</f>
        <v/>
      </c>
      <c r="I31" s="404">
        <v>1</v>
      </c>
      <c r="J31" s="491" t="str">
        <f>IF('BR1'!$L$20="Active",'BR1'!J$9,IF('BR2'!$L$20="Active",'BR1'!J$9,IF('BR3'!$L$20="Active",'BR1'!J$9,"")))</f>
        <v/>
      </c>
      <c r="K31" s="516">
        <v>1</v>
      </c>
      <c r="L31" s="309" t="str">
        <f>IF('BR1'!$L$20="Active",'BR1'!L$9,IF('BR2'!$L$20="Active",'BR1'!L$9,IF('BR3'!$L$20="Active",'BR1'!L$9,"")))</f>
        <v/>
      </c>
      <c r="M31" s="2645" t="str">
        <f t="shared" si="2"/>
        <v/>
      </c>
      <c r="N31" s="603" t="str">
        <f>IF('BR1'!$L$20="Active",'BR1'!N$56,IF('BR2'!$L$20="Active",'BR1'!N$56,IF('BR3'!$L$20="Active",'BR1'!N$56,"")))</f>
        <v/>
      </c>
      <c r="O31" s="604">
        <v>1</v>
      </c>
      <c r="P31" s="605" t="str">
        <f>IF('BR1'!$L$20="Active",'BR1'!P$9,IF('BR2'!$L$20="Active",'BR1'!P$9,IF('BR3'!$L$20="Active",'BR1'!P$9,"")))</f>
        <v/>
      </c>
      <c r="Q31" s="606">
        <v>1</v>
      </c>
      <c r="R31" s="605" t="str">
        <f>IF('BR1'!$L$20="Active",'BR1'!R$9,IF('BR2'!$L$20="Active",'BR1'!R$9,IF('BR3'!$L$20="Active",'BR1'!R$9,"")))</f>
        <v/>
      </c>
      <c r="S31" s="604">
        <v>1</v>
      </c>
      <c r="T31" s="607" t="str">
        <f>IF('BR1'!$L$20="Active",'BR1'!T$9,IF('BR2'!$L$20="Active",'BR1'!T$9,IF('BR3'!$L$20="Active",'BR1'!T$9,"")))</f>
        <v/>
      </c>
      <c r="U31" s="3633"/>
    </row>
    <row r="32" spans="1:22" ht="18" customHeight="1" thickTop="1" thickBot="1">
      <c r="A32" s="307"/>
      <c r="B32" s="3435"/>
      <c r="C32" s="3436"/>
      <c r="D32" s="91" t="s">
        <v>271</v>
      </c>
      <c r="E32" s="405" t="str">
        <f>IF($F31="","",(F31-F30)/F30)</f>
        <v/>
      </c>
      <c r="F32" s="406" t="str">
        <f>IF($F31="","",F31-F30)</f>
        <v/>
      </c>
      <c r="G32" s="405" t="str">
        <f>IF($F31="","",(H31-H30)/H30)</f>
        <v/>
      </c>
      <c r="H32" s="407" t="str">
        <f>IF($F31="","",H31-H30)</f>
        <v/>
      </c>
      <c r="I32" s="408" t="str">
        <f>IF($F31="","",(J31-J30)/J30)</f>
        <v/>
      </c>
      <c r="J32" s="409" t="str">
        <f>IF($F31="","",J31-J30)</f>
        <v/>
      </c>
      <c r="K32" s="517" t="str">
        <f>IF($F31="","",(L31-L30)/L30)</f>
        <v/>
      </c>
      <c r="L32" s="406" t="str">
        <f>IF($F31="","",L31-L30)</f>
        <v/>
      </c>
      <c r="M32" s="410" t="str">
        <f>IF($F31="","",(N31-N30)/N30)</f>
        <v/>
      </c>
      <c r="N32" s="608" t="str">
        <f>IF($F31="","",N31-N30)</f>
        <v/>
      </c>
      <c r="O32" s="609" t="str">
        <f>IF($F31="","",(P31-P30)/P30)</f>
        <v/>
      </c>
      <c r="P32" s="610" t="str">
        <f>IF($F31="","",P31-P30)</f>
        <v/>
      </c>
      <c r="Q32" s="609" t="str">
        <f>IF($F31="","",(R31-R30)/R30)</f>
        <v/>
      </c>
      <c r="R32" s="610" t="str">
        <f>IF($F31="","",R31-R30)</f>
        <v/>
      </c>
      <c r="S32" s="609" t="str">
        <f>IF($F31="","",(T31-T30)/T30)</f>
        <v/>
      </c>
      <c r="T32" s="610" t="str">
        <f>IF($F31="","",T31-T30)</f>
        <v/>
      </c>
      <c r="U32" s="2678">
        <f>ABS(SUM(H32,J32,L32,N32,P32,R32,T32))</f>
        <v>0</v>
      </c>
    </row>
    <row r="33" spans="1:22" ht="18" customHeight="1" thickTop="1">
      <c r="A33" s="311"/>
      <c r="B33" s="3435"/>
      <c r="C33" s="3436"/>
      <c r="D33" s="37"/>
      <c r="E33" s="37"/>
      <c r="F33" s="37"/>
      <c r="G33" s="48"/>
      <c r="H33" s="2646"/>
      <c r="I33" s="48"/>
      <c r="J33" s="48"/>
      <c r="K33" s="2647"/>
      <c r="L33" s="48"/>
      <c r="M33" s="48"/>
      <c r="N33" s="611"/>
      <c r="O33" s="612"/>
      <c r="P33" s="612"/>
      <c r="Q33" s="612"/>
      <c r="R33" s="612"/>
      <c r="S33" s="612"/>
      <c r="T33" s="613"/>
      <c r="U33" s="3634"/>
    </row>
    <row r="34" spans="1:22" ht="18" customHeight="1">
      <c r="A34" s="311"/>
      <c r="B34" s="3435"/>
      <c r="C34" s="3436"/>
      <c r="D34" s="483" t="s">
        <v>140</v>
      </c>
      <c r="E34" s="493"/>
      <c r="F34" s="402" t="str">
        <f>IF('BR3'!$L$20="Active",H34+J34+L34+N34+P34+R34+T34,IF('BR2'!$L$20="Active",H34+J34+L34+N34+P34+R34+T34,""))</f>
        <v/>
      </c>
      <c r="G34" s="486" t="str">
        <f>IF(H34&gt;"",1,"")</f>
        <v/>
      </c>
      <c r="H34" s="494" t="str">
        <f>IF('BR3'!$L$20="Active",'BR1'!H$56,IF('BR2'!$L$20="Active",'BR1'!H$56,""))</f>
        <v/>
      </c>
      <c r="I34" s="495">
        <v>1</v>
      </c>
      <c r="J34" s="403" t="str">
        <f>IF('BR3'!$L$20="Active",'BR1'!J$9,IF('BR2'!$L$20="Active",'BR1'!J$9,""))</f>
        <v/>
      </c>
      <c r="K34" s="515">
        <v>1</v>
      </c>
      <c r="L34" s="496" t="str">
        <f>IF('BR3'!$L$20="Active",'BR1'!L$9,IF('BR2'!$L$20="Active",'BR1'!L$9,""))</f>
        <v/>
      </c>
      <c r="M34" s="486" t="str">
        <f>IF(N34&gt;"",1,"")</f>
        <v/>
      </c>
      <c r="N34" s="596" t="str">
        <f>IF('BR3'!$L$20="Active",'BR1'!N$56,IF('BR2'!$L$20="Active",'BR1'!N$56,""))</f>
        <v/>
      </c>
      <c r="O34" s="597">
        <v>1</v>
      </c>
      <c r="P34" s="614" t="str">
        <f>IF('BR3'!$L$20="Active",'BR1'!P$9,IF('BR2'!$L$20="Active",'BR1'!P$9,""))</f>
        <v/>
      </c>
      <c r="Q34" s="615">
        <v>1</v>
      </c>
      <c r="R34" s="614" t="str">
        <f>IF('BR3'!$L$20="Active",'BR1'!R$9,IF('BR2'!$L$20="Active",'BR1'!R$9,""))</f>
        <v/>
      </c>
      <c r="S34" s="597">
        <v>1</v>
      </c>
      <c r="T34" s="614" t="str">
        <f>IF('BR3'!$L$20="Active",'BR1'!T$9,IF('BR2'!$L$20="Active",'BR1'!T$9,""))</f>
        <v/>
      </c>
      <c r="U34" s="3634"/>
    </row>
    <row r="35" spans="1:22" ht="18" customHeight="1" thickBot="1">
      <c r="A35" s="307"/>
      <c r="B35" s="3435"/>
      <c r="C35" s="3436"/>
      <c r="D35" s="483" t="s">
        <v>141</v>
      </c>
      <c r="E35" s="490"/>
      <c r="F35" s="491" t="str">
        <f>IF('BR3'!$L$20="Active",H35+J35+L35+N35+P35+R35+T35,IF('BR2'!$L$20="Active",H35+J35+L35+N35+P35+R35+T35,""))</f>
        <v/>
      </c>
      <c r="G35" s="2644" t="str">
        <f>IF(H35&gt;"",1,"")</f>
        <v/>
      </c>
      <c r="H35" s="497" t="str">
        <f>IF('BR3'!$L$20="Active",'BR2'!H$56,IF('BR2'!$L$20="Active",'BR2'!H$56,""))</f>
        <v/>
      </c>
      <c r="I35" s="498">
        <v>1</v>
      </c>
      <c r="J35" s="310" t="str">
        <f>IF('BR3'!$L$20="Active",'BR2'!J$9,IF('BR2'!$L$20="Active",'BR2'!J$9,""))</f>
        <v/>
      </c>
      <c r="K35" s="516">
        <v>1</v>
      </c>
      <c r="L35" s="309" t="str">
        <f>IF('BR3'!$L$20="Active",'BR2'!L$9,IF('BR2'!$L$20="Active",'BR2'!L$9,""))</f>
        <v/>
      </c>
      <c r="M35" s="2644" t="str">
        <f>IF(N35&gt;"",1,"")</f>
        <v/>
      </c>
      <c r="N35" s="603" t="str">
        <f>IF('BR3'!$L$20="Active",'BR2'!N$56,IF('BR2'!$L$20="Active",'BR2'!N$56,""))</f>
        <v/>
      </c>
      <c r="O35" s="604">
        <v>1</v>
      </c>
      <c r="P35" s="605" t="str">
        <f>IF('BR3'!$L$20="Active",'BR2'!P$9,IF('BR2'!$L$20="Active",'BR2'!P$9,""))</f>
        <v/>
      </c>
      <c r="Q35" s="606">
        <v>1</v>
      </c>
      <c r="R35" s="605" t="str">
        <f>IF('BR3'!$L$20="Active",'BR2'!R$9,IF('BR2'!$L$20="Active",'BR2'!R$9,""))</f>
        <v/>
      </c>
      <c r="S35" s="604">
        <v>1</v>
      </c>
      <c r="T35" s="605" t="str">
        <f>IF('BR3'!$L$20="Active",'BR2'!T$9,IF('BR2'!$L$20="Active",'BR2'!T$9,""))</f>
        <v/>
      </c>
      <c r="U35" s="3634"/>
    </row>
    <row r="36" spans="1:22" ht="18" customHeight="1" thickTop="1" thickBot="1">
      <c r="A36" s="311"/>
      <c r="B36" s="3435"/>
      <c r="C36" s="3436"/>
      <c r="D36" s="91" t="s">
        <v>271</v>
      </c>
      <c r="E36" s="405" t="str">
        <f>IF($F35="","",(F35-F34)/F34)</f>
        <v/>
      </c>
      <c r="F36" s="406" t="str">
        <f>IF($F35="","",F35-F34)</f>
        <v/>
      </c>
      <c r="G36" s="405" t="str">
        <f>IF($F35="","",(H35-H34)/H34)</f>
        <v/>
      </c>
      <c r="H36" s="407" t="str">
        <f>IF($F35="","",H35-H34)</f>
        <v/>
      </c>
      <c r="I36" s="413" t="str">
        <f>IF($F35="","",(J35-J34)/J34)</f>
        <v/>
      </c>
      <c r="J36" s="513" t="str">
        <f>IF($F35="","",J35-J34)</f>
        <v/>
      </c>
      <c r="K36" s="411" t="str">
        <f>IF($F35="","",(L35-L34)/L34)</f>
        <v/>
      </c>
      <c r="L36" s="407" t="str">
        <f>IF($F35="","",L35-L34)</f>
        <v/>
      </c>
      <c r="M36" s="410" t="str">
        <f>IF($F35="","",(N35-N34)/N34)</f>
        <v/>
      </c>
      <c r="N36" s="616" t="str">
        <f>IF($F35="","",N35-N34)</f>
        <v/>
      </c>
      <c r="O36" s="609" t="str">
        <f>IF($F35="","",(P35-P34)/P34)</f>
        <v/>
      </c>
      <c r="P36" s="610" t="str">
        <f>IF($F35="","",P35-P34)</f>
        <v/>
      </c>
      <c r="Q36" s="609" t="str">
        <f>IF($F35="","",(R35-R34)/R34)</f>
        <v/>
      </c>
      <c r="R36" s="610" t="str">
        <f>IF($F35="","",R35-R34)</f>
        <v/>
      </c>
      <c r="S36" s="609" t="str">
        <f>IF($F35="","",(T35-T34)/T34)</f>
        <v/>
      </c>
      <c r="T36" s="610" t="str">
        <f>IF($F35="","",T35-T34)</f>
        <v/>
      </c>
      <c r="U36" s="2678">
        <f>ABS(SUM(H36,J36,L36,N36,P36,R36,T36))</f>
        <v>0</v>
      </c>
    </row>
    <row r="37" spans="1:22" ht="18" customHeight="1" thickTop="1">
      <c r="A37" s="311"/>
      <c r="B37" s="3435"/>
      <c r="C37" s="3436"/>
      <c r="D37" s="37"/>
      <c r="E37" s="37"/>
      <c r="F37" s="37"/>
      <c r="G37" s="48"/>
      <c r="H37" s="2646"/>
      <c r="I37" s="48"/>
      <c r="J37" s="48"/>
      <c r="K37" s="2647"/>
      <c r="L37" s="48"/>
      <c r="M37" s="48"/>
      <c r="N37" s="611"/>
      <c r="O37" s="612"/>
      <c r="P37" s="612"/>
      <c r="Q37" s="612"/>
      <c r="R37" s="612"/>
      <c r="S37" s="612"/>
      <c r="T37" s="612"/>
      <c r="U37" s="3634"/>
    </row>
    <row r="38" spans="1:22" ht="18" customHeight="1">
      <c r="A38" s="311"/>
      <c r="B38" s="3435"/>
      <c r="C38" s="3436"/>
      <c r="D38" s="483" t="s">
        <v>141</v>
      </c>
      <c r="E38" s="493"/>
      <c r="F38" s="402" t="str">
        <f>IF('BR3'!$L$20="Active", H38+J38+L38+N38+P38+R38+T38,"")</f>
        <v/>
      </c>
      <c r="G38" s="486" t="str">
        <f>IF(H38&gt;"",1,"")</f>
        <v/>
      </c>
      <c r="H38" s="494" t="str">
        <f>IF('BR3'!$L$20="Active", 'BR2'!H$56,"")</f>
        <v/>
      </c>
      <c r="I38" s="495">
        <v>1</v>
      </c>
      <c r="J38" s="403" t="str">
        <f>IF('BR3'!$L$20="Active", 'BR2'!J$9,"")</f>
        <v/>
      </c>
      <c r="K38" s="518">
        <v>1</v>
      </c>
      <c r="L38" s="496" t="str">
        <f>IF('BR3'!$L$20="Active", 'BR2'!L$9,"")</f>
        <v/>
      </c>
      <c r="M38" s="486" t="str">
        <f>IF(N38&gt;"",1,"")</f>
        <v/>
      </c>
      <c r="N38" s="596" t="str">
        <f>IF('BR3'!$L$20="Active", 'BR2'!N$56,"")</f>
        <v/>
      </c>
      <c r="O38" s="597">
        <v>1</v>
      </c>
      <c r="P38" s="614" t="str">
        <f>IF('BR3'!$L$20="Active", 'BR2'!P$9,"")</f>
        <v/>
      </c>
      <c r="Q38" s="615">
        <v>1</v>
      </c>
      <c r="R38" s="614" t="str">
        <f>IF('BR3'!$L$20="Active", 'BR2'!R$9,"")</f>
        <v/>
      </c>
      <c r="S38" s="597">
        <v>1</v>
      </c>
      <c r="T38" s="617" t="str">
        <f>IF('BR3'!$L$20="Active", 'BR2'!T$9,"")</f>
        <v/>
      </c>
      <c r="U38" s="3634"/>
    </row>
    <row r="39" spans="1:22" ht="18" customHeight="1" thickBot="1">
      <c r="A39" s="307"/>
      <c r="B39" s="3435"/>
      <c r="C39" s="3436"/>
      <c r="D39" s="483" t="s">
        <v>142</v>
      </c>
      <c r="E39" s="490"/>
      <c r="F39" s="491" t="str">
        <f>IF('BR3'!$L$20="Active", H39+J39+L39+N39+P39+R39+T39,"")</f>
        <v/>
      </c>
      <c r="G39" s="2644" t="str">
        <f>IF(H39&gt;"",1,"")</f>
        <v/>
      </c>
      <c r="H39" s="497" t="str">
        <f>IF('BR3'!$L$20="Active", 'BR3'!H$56,"")</f>
        <v/>
      </c>
      <c r="I39" s="498">
        <v>1</v>
      </c>
      <c r="J39" s="310" t="str">
        <f>IF('BR3'!$L$20="Active", 'BR3'!J$9,"")</f>
        <v/>
      </c>
      <c r="K39" s="516">
        <v>1</v>
      </c>
      <c r="L39" s="309" t="str">
        <f>IF('BR3'!$L$20="Active", 'BR3'!L$9,"")</f>
        <v/>
      </c>
      <c r="M39" s="2644" t="str">
        <f>IF(N39&gt;"",1,"")</f>
        <v/>
      </c>
      <c r="N39" s="603" t="str">
        <f>IF('BR3'!$L$20="Active", 'BR3'!N$56,"")</f>
        <v/>
      </c>
      <c r="O39" s="604">
        <v>1</v>
      </c>
      <c r="P39" s="605" t="str">
        <f>IF('BR3'!$L$20="Active", 'BR3'!P$9,"")</f>
        <v/>
      </c>
      <c r="Q39" s="606">
        <v>1</v>
      </c>
      <c r="R39" s="605" t="str">
        <f>IF('BR3'!$L$20="Active", 'BR3'!R$9,"")</f>
        <v/>
      </c>
      <c r="S39" s="604">
        <v>1</v>
      </c>
      <c r="T39" s="605" t="str">
        <f>IF('BR3'!$L$20="Active", 'BR3'!T$9,"")</f>
        <v/>
      </c>
      <c r="U39" s="3634"/>
    </row>
    <row r="40" spans="1:22" ht="18" customHeight="1" thickTop="1" thickBot="1">
      <c r="A40" s="311"/>
      <c r="B40" s="3540"/>
      <c r="C40" s="3541"/>
      <c r="D40" s="551" t="s">
        <v>271</v>
      </c>
      <c r="E40" s="414" t="str">
        <f>IF($F39="","",(F39-F38)/F38)</f>
        <v/>
      </c>
      <c r="F40" s="407" t="str">
        <f>IF($F39="","",F39-F38)</f>
        <v/>
      </c>
      <c r="G40" s="405" t="str">
        <f>IF($F39="","",(H39-H38)/H38)</f>
        <v/>
      </c>
      <c r="H40" s="407" t="str">
        <f>IF($F39="","",H39-H38)</f>
        <v/>
      </c>
      <c r="I40" s="413" t="str">
        <f>IF($F39="","",(J39-J38)/J38)</f>
        <v/>
      </c>
      <c r="J40" s="513" t="str">
        <f>IF($F39="","",J39-J38)</f>
        <v/>
      </c>
      <c r="K40" s="411" t="str">
        <f>IF($F39="","",(L39-L38)/L38)</f>
        <v/>
      </c>
      <c r="L40" s="407" t="str">
        <f>IF($F39="","",L39-L38)</f>
        <v/>
      </c>
      <c r="M40" s="410" t="str">
        <f>IF($F39="","",(N39-N38)/N38)</f>
        <v/>
      </c>
      <c r="N40" s="616" t="str">
        <f>IF($F39="","",N39-N38)</f>
        <v/>
      </c>
      <c r="O40" s="609" t="str">
        <f>IF($F39="","",(P39-P38)/P38)</f>
        <v/>
      </c>
      <c r="P40" s="610" t="str">
        <f>IF($F39="","",P39-P38)</f>
        <v/>
      </c>
      <c r="Q40" s="609" t="str">
        <f>IF($F39="","",(R39-R38)/R38)</f>
        <v/>
      </c>
      <c r="R40" s="610" t="str">
        <f>IF($F39="","",R39-R38)</f>
        <v/>
      </c>
      <c r="S40" s="609" t="str">
        <f>IF($F39="","",(T39-T38)/T38)</f>
        <v/>
      </c>
      <c r="T40" s="610" t="str">
        <f>IF($F39="","",T39-T38)</f>
        <v/>
      </c>
      <c r="U40" s="2679">
        <f>ABS(SUM(H40,J40,L40,N40,P40,R40,T40))</f>
        <v>0</v>
      </c>
    </row>
    <row r="41" spans="1:22" ht="17.25" thickTop="1" thickBot="1">
      <c r="A41" s="311"/>
      <c r="B41" s="430"/>
      <c r="C41" s="2633"/>
      <c r="D41" s="315"/>
      <c r="E41" s="316"/>
      <c r="F41" s="316"/>
      <c r="G41" s="316"/>
      <c r="H41" s="320"/>
      <c r="I41" s="316"/>
      <c r="J41" s="316"/>
      <c r="K41" s="519"/>
      <c r="L41" s="316"/>
      <c r="M41" s="316"/>
      <c r="N41" s="319"/>
      <c r="O41" s="618"/>
      <c r="P41" s="618"/>
      <c r="Q41" s="618"/>
      <c r="R41" s="618"/>
      <c r="S41" s="618"/>
      <c r="T41" s="619"/>
      <c r="U41" s="2680">
        <f>SUM(U32:U40)</f>
        <v>0</v>
      </c>
      <c r="V41" s="2681" t="s">
        <v>398</v>
      </c>
    </row>
    <row r="42" spans="1:22" ht="18" customHeight="1">
      <c r="A42" s="552"/>
      <c r="B42" s="3542" t="s">
        <v>223</v>
      </c>
      <c r="C42" s="3543"/>
      <c r="D42" s="499" t="s">
        <v>282</v>
      </c>
      <c r="E42" s="500" t="str">
        <f>IF(F42="","",IF('BR3'!$L$20="ACTIVE",F42/F$39,IF('BR2'!$L$20="ACTIVE",F42/F$35,IF('BR1'!$L$20="ACTIVE",F42/F$31,F42/F$30))))</f>
        <v/>
      </c>
      <c r="F42" s="415">
        <f t="shared" ref="F42:F47" si="3">H42+J42+L42+N42+P42+R42+T42</f>
        <v>0</v>
      </c>
      <c r="G42" s="501" t="str">
        <f>IF(H42="","",IF('BR3'!$L$20="ACTIVE",H42/H$39,IF('BR2'!$L$20="ACTIVE",H42/H$35,IF('BR1'!$L$20="ACTIVE",H42/H$31,H42/H$30))))</f>
        <v/>
      </c>
      <c r="H42" s="502">
        <f>'Q1 Inv'!H$56</f>
        <v>0</v>
      </c>
      <c r="I42" s="501" t="str">
        <f>IF(J42="","",IF('BR3'!$L$20="ACTIVE",J42/J$39,IF('BR2'!$L$20="ACTIVE",J42/J$35,IF('BR1'!$L$20="ACTIVE",J42/J$31,J42/J$30))))</f>
        <v/>
      </c>
      <c r="J42" s="444">
        <f>'Q1 Inv'!J$9</f>
        <v>0</v>
      </c>
      <c r="K42" s="520" t="str">
        <f>IF(L42="","",IF('BR3'!$L$20="ACTIVE",L42/L$39,IF('BR2'!$L$20="ACTIVE",L42/L$35,IF('BR1'!$L$20="ACTIVE",L42/L$31,L42/L$30))))</f>
        <v/>
      </c>
      <c r="L42" s="503">
        <f>'Q1 Inv'!L$9</f>
        <v>0</v>
      </c>
      <c r="M42" s="501" t="str">
        <f>IF(N42="","",IF('BR3'!$L$20="ACTIVE",N42/N$39,IF('BR2'!$L$20="ACTIVE",N42/N$35,IF('BR1'!$L$20="ACTIVE",N42/N$31,N42/N$30))))</f>
        <v/>
      </c>
      <c r="N42" s="620">
        <f>'Q1 Inv'!N$56</f>
        <v>0</v>
      </c>
      <c r="O42" s="621" t="str">
        <f>IF(P42="","",IF('BR3'!$L$20="ACTIVE",P42/P$39,IF('BR2'!$L$20="ACTIVE",P42/P$35,IF('BR1'!$L$20="ACTIVE",P42/P$31,P42/P$30))))</f>
        <v/>
      </c>
      <c r="P42" s="622">
        <f>'Q1 Inv'!P$9</f>
        <v>0</v>
      </c>
      <c r="Q42" s="621" t="str">
        <f>IF(R42="","",IF('BR3'!$L$20="ACTIVE",R42/R$39,IF('BR2'!$L$20="ACTIVE",R42/R$35,IF('BR1'!$L$20="ACTIVE",R42/R$31,R42/R$30))))</f>
        <v/>
      </c>
      <c r="R42" s="622">
        <f>'Q1 Inv'!R$9</f>
        <v>0</v>
      </c>
      <c r="S42" s="621" t="str">
        <f>IF(T42="","",IF('BR3'!$L$20="ACTIVE",T42/T$39,IF('BR2'!$L$20="ACTIVE",T42/T$35,IF('BR1'!$L$20="ACTIVE",T42/T$31,T42/T$30))))</f>
        <v/>
      </c>
      <c r="T42" s="622">
        <f>'Q1 Inv'!T$9</f>
        <v>0</v>
      </c>
      <c r="U42" s="602"/>
    </row>
    <row r="43" spans="1:22" ht="18" customHeight="1">
      <c r="A43" s="552"/>
      <c r="B43" s="3439"/>
      <c r="C43" s="3440"/>
      <c r="D43" s="504" t="s">
        <v>283</v>
      </c>
      <c r="E43" s="500" t="str">
        <f>IF(F43="","",IF('BR3'!$L$20="ACTIVE",F43/F$39,IF('BR2'!$L$20="ACTIVE",F43/F$35,IF('BR1'!$L$20="ACTIVE",F43/F$31,F43/F$30))))</f>
        <v/>
      </c>
      <c r="F43" s="278">
        <f t="shared" si="3"/>
        <v>0</v>
      </c>
      <c r="G43" s="501" t="str">
        <f>IF(H43="","",IF('BR3'!$L$20="ACTIVE",H43/H$39,IF('BR2'!$L$20="ACTIVE",H43/H$35,IF('BR1'!$L$20="ACTIVE",H43/H$31,H43/H$30))))</f>
        <v/>
      </c>
      <c r="H43" s="416">
        <f>'Q2 Inv'!H$56</f>
        <v>0</v>
      </c>
      <c r="I43" s="501" t="str">
        <f>IF(J43="","",IF('BR3'!$L$20="ACTIVE",J43/J$39,IF('BR2'!$L$20="ACTIVE",J43/J$35,IF('BR1'!$L$20="ACTIVE",J43/J$31,J43/J$30))))</f>
        <v/>
      </c>
      <c r="J43" s="418">
        <f>'Q2 Inv'!J$9</f>
        <v>0</v>
      </c>
      <c r="K43" s="520" t="str">
        <f>IF(L43="","",IF('BR3'!$L$20="ACTIVE",L43/L$39,IF('BR2'!$L$20="ACTIVE",L43/L$35,IF('BR1'!$L$20="ACTIVE",L43/L$31,L43/L$30))))</f>
        <v/>
      </c>
      <c r="L43" s="417">
        <f>'Q2 Inv'!L$9</f>
        <v>0</v>
      </c>
      <c r="M43" s="501" t="str">
        <f>IF(N43="","",IF('BR3'!$L$20="ACTIVE",N43/N$39,IF('BR2'!$L$20="ACTIVE",N43/N$35,IF('BR1'!$L$20="ACTIVE",N43/N$31,N43/N$30))))</f>
        <v/>
      </c>
      <c r="N43" s="623">
        <f>'Q2 Inv'!N$56</f>
        <v>0</v>
      </c>
      <c r="O43" s="621" t="str">
        <f>IF(P43="","",IF('BR3'!$L$20="ACTIVE",P43/P$39,IF('BR2'!$L$20="ACTIVE",P43/P$35,IF('BR1'!$L$20="ACTIVE",P43/P$31,P43/P$30))))</f>
        <v/>
      </c>
      <c r="P43" s="624">
        <f>'Q2 Inv'!P$9</f>
        <v>0</v>
      </c>
      <c r="Q43" s="621" t="str">
        <f>IF(R43="","",IF('BR3'!$L$20="ACTIVE",R43/R$39,IF('BR2'!$L$20="ACTIVE",R43/R$35,IF('BR1'!$L$20="ACTIVE",R43/R$31,R43/R$30))))</f>
        <v/>
      </c>
      <c r="R43" s="624">
        <f>'Q2 Inv'!R$9</f>
        <v>0</v>
      </c>
      <c r="S43" s="621" t="str">
        <f>IF(T43="","",IF('BR3'!$L$20="ACTIVE",T43/T$39,IF('BR2'!$L$20="ACTIVE",T43/T$35,IF('BR1'!$L$20="ACTIVE",T43/T$31,T43/T$30))))</f>
        <v/>
      </c>
      <c r="T43" s="624">
        <f>'Q2 Inv'!T$9</f>
        <v>0</v>
      </c>
      <c r="U43" s="602"/>
    </row>
    <row r="44" spans="1:22" ht="18" customHeight="1">
      <c r="A44" s="552"/>
      <c r="B44" s="3439"/>
      <c r="C44" s="3440"/>
      <c r="D44" s="419" t="s">
        <v>284</v>
      </c>
      <c r="E44" s="500" t="str">
        <f>IF(F44="","",IF('BR3'!$L$20="ACTIVE",F44/F$39,IF('BR2'!$L$20="ACTIVE",F44/F$35,IF('BR1'!$L$20="ACTIVE",F44/F$31,F44/F$30))))</f>
        <v/>
      </c>
      <c r="F44" s="278">
        <f t="shared" si="3"/>
        <v>0</v>
      </c>
      <c r="G44" s="501" t="str">
        <f>IF(H44="","",IF('BR3'!$L$20="ACTIVE",H44/H$39,IF('BR2'!$L$20="ACTIVE",H44/H$35,IF('BR1'!$L$20="ACTIVE",H44/H$31,H44/H$30))))</f>
        <v/>
      </c>
      <c r="H44" s="505">
        <f>'Q3 Inv'!H$56</f>
        <v>0</v>
      </c>
      <c r="I44" s="501" t="str">
        <f>IF(J44="","",IF('BR3'!$L$20="ACTIVE",J44/J$39,IF('BR2'!$L$20="ACTIVE",J44/J$35,IF('BR1'!$L$20="ACTIVE",J44/J$31,J44/J$30))))</f>
        <v/>
      </c>
      <c r="J44" s="506">
        <f>'Q3 Inv'!J$9</f>
        <v>0</v>
      </c>
      <c r="K44" s="520" t="str">
        <f>IF(L44="","",IF('BR3'!$L$20="ACTIVE",L44/L$39,IF('BR2'!$L$20="ACTIVE",L44/L$35,IF('BR1'!$L$20="ACTIVE",L44/L$31,L44/L$30))))</f>
        <v/>
      </c>
      <c r="L44" s="281">
        <f>'Q3 Inv'!L$9</f>
        <v>0</v>
      </c>
      <c r="M44" s="501" t="str">
        <f>IF(N44="","",IF('BR3'!$L$20="ACTIVE",N44/N$39,IF('BR2'!$L$20="ACTIVE",N44/N$35,IF('BR1'!$L$20="ACTIVE",N44/N$31,N44/N$30))))</f>
        <v/>
      </c>
      <c r="N44" s="625">
        <f>'Q3 Inv'!N$56</f>
        <v>0</v>
      </c>
      <c r="O44" s="621" t="str">
        <f>IF(P44="","",IF('BR3'!$L$20="ACTIVE",P44/P$39,IF('BR2'!$L$20="ACTIVE",P44/P$35,IF('BR1'!$L$20="ACTIVE",P44/P$31,P44/P$30))))</f>
        <v/>
      </c>
      <c r="P44" s="626">
        <f>'Q3 Inv'!P$9</f>
        <v>0</v>
      </c>
      <c r="Q44" s="621" t="str">
        <f>IF(R44="","",IF('BR3'!$L$20="ACTIVE",R44/R$39,IF('BR2'!$L$20="ACTIVE",R44/R$35,IF('BR1'!$L$20="ACTIVE",R44/R$31,R44/R$30))))</f>
        <v/>
      </c>
      <c r="R44" s="626">
        <f>'Q3 Inv'!R$9</f>
        <v>0</v>
      </c>
      <c r="S44" s="621" t="str">
        <f>IF(T44="","",IF('BR3'!$L$20="ACTIVE",T44/T$39,IF('BR2'!$L$20="ACTIVE",T44/T$35,IF('BR1'!$L$20="ACTIVE",T44/T$31,T44/T$30))))</f>
        <v/>
      </c>
      <c r="T44" s="626">
        <f>'Q3 Inv'!T$9</f>
        <v>0</v>
      </c>
      <c r="U44" s="602"/>
    </row>
    <row r="45" spans="1:22" ht="18" customHeight="1">
      <c r="A45" s="552"/>
      <c r="B45" s="3439"/>
      <c r="C45" s="3440"/>
      <c r="D45" s="419" t="s">
        <v>285</v>
      </c>
      <c r="E45" s="500" t="str">
        <f>IF(F45="","",IF('BR3'!$L$20="ACTIVE",F45/F$39,IF('BR2'!$L$20="ACTIVE",F45/F$35,IF('BR1'!$L$20="ACTIVE",F45/F$31,F45/F$30))))</f>
        <v/>
      </c>
      <c r="F45" s="278">
        <f t="shared" si="3"/>
        <v>0</v>
      </c>
      <c r="G45" s="501" t="str">
        <f>IF(H45="","",IF('BR3'!$L$20="ACTIVE",H45/H$39,IF('BR2'!$L$20="ACTIVE",H45/H$35,IF('BR1'!$L$20="ACTIVE",H45/H$31,H45/H$30))))</f>
        <v/>
      </c>
      <c r="H45" s="505">
        <f>'Q4 Inv'!H$56</f>
        <v>0</v>
      </c>
      <c r="I45" s="501" t="str">
        <f>IF(J45="","",IF('BR3'!$L$20="ACTIVE",J45/J$39,IF('BR2'!$L$20="ACTIVE",J45/J$35,IF('BR1'!$L$20="ACTIVE",J45/J$31,J45/J$30))))</f>
        <v/>
      </c>
      <c r="J45" s="506">
        <f>'Q4 Inv'!J$9</f>
        <v>0</v>
      </c>
      <c r="K45" s="520" t="str">
        <f>IF(L45="","",IF('BR3'!$L$20="ACTIVE",L45/L$39,IF('BR2'!$L$20="ACTIVE",L45/L$35,IF('BR1'!$L$20="ACTIVE",L45/L$31,L45/L$30))))</f>
        <v/>
      </c>
      <c r="L45" s="281">
        <f>'Q4 Inv'!L$9</f>
        <v>0</v>
      </c>
      <c r="M45" s="501" t="str">
        <f>IF(N45="","",IF('BR3'!$L$20="ACTIVE",N45/N$39,IF('BR2'!$L$20="ACTIVE",N45/N$35,IF('BR1'!$L$20="ACTIVE",N45/N$31,N45/N$30))))</f>
        <v/>
      </c>
      <c r="N45" s="625">
        <f>'Q4 Inv'!N$56</f>
        <v>0</v>
      </c>
      <c r="O45" s="621" t="str">
        <f>IF(P45="","",IF('BR3'!$L$20="ACTIVE",P45/P$39,IF('BR2'!$L$20="ACTIVE",P45/P$35,IF('BR1'!$L$20="ACTIVE",P45/P$31,P45/P$30))))</f>
        <v/>
      </c>
      <c r="P45" s="626">
        <f>'Q4 Inv'!P$9</f>
        <v>0</v>
      </c>
      <c r="Q45" s="621" t="str">
        <f>IF(R45="","",IF('BR3'!$L$20="ACTIVE",R45/R$39,IF('BR2'!$L$20="ACTIVE",R45/R$35,IF('BR1'!$L$20="ACTIVE",R45/R$31,R45/R$30))))</f>
        <v/>
      </c>
      <c r="R45" s="626">
        <f>'Q4 Inv'!R$9</f>
        <v>0</v>
      </c>
      <c r="S45" s="621" t="str">
        <f>IF(T45="","",IF('BR3'!$L$20="ACTIVE",T45/T$39,IF('BR2'!$L$20="ACTIVE",T45/T$35,IF('BR1'!$L$20="ACTIVE",T45/T$31,T45/T$30))))</f>
        <v/>
      </c>
      <c r="T45" s="626">
        <f>'Q4 Inv'!T$9</f>
        <v>0</v>
      </c>
      <c r="U45" s="602"/>
    </row>
    <row r="46" spans="1:22" ht="18" customHeight="1" thickBot="1">
      <c r="A46" s="552"/>
      <c r="B46" s="3441"/>
      <c r="C46" s="3442"/>
      <c r="D46" s="279" t="s">
        <v>131</v>
      </c>
      <c r="E46" s="420" t="str">
        <f>IF(F46="","",IF('BR3'!$L$20="ACTIVE",F46/F$39,IF('BR2'!$L$20="ACTIVE",F46/F$35,IF('BR1'!$L$20="ACTIVE",F46/F$31,F46/F$30))))</f>
        <v/>
      </c>
      <c r="F46" s="280">
        <f t="shared" si="3"/>
        <v>0</v>
      </c>
      <c r="G46" s="501" t="str">
        <f>IF(H46="","",IF('BR3'!$L$20="ACTIVE",H46/H$39,IF('BR2'!$L$20="ACTIVE",H46/H$35,IF('BR1'!$L$20="ACTIVE",H46/H$31,H46/H$30))))</f>
        <v/>
      </c>
      <c r="H46" s="505">
        <f>'Sup Inv'!H$56</f>
        <v>0</v>
      </c>
      <c r="I46" s="501" t="str">
        <f>IF(J46="","",IF('BR3'!$L$20="ACTIVE",J46/J$39,IF('BR2'!$L$20="ACTIVE",J46/J$35,IF('BR1'!$L$20="ACTIVE",J46/J$31,J46/J$30))))</f>
        <v/>
      </c>
      <c r="J46" s="506">
        <f>'Sup Inv'!J$9</f>
        <v>0</v>
      </c>
      <c r="K46" s="520" t="str">
        <f>IF(L46="","",IF('BR3'!$L$20="ACTIVE",L46/L$39,IF('BR2'!$L$20="ACTIVE",L46/L$35,IF('BR1'!$L$20="ACTIVE",L46/L$31,L46/L$30))))</f>
        <v/>
      </c>
      <c r="L46" s="281">
        <f>'Sup Inv'!L$9</f>
        <v>0</v>
      </c>
      <c r="M46" s="501" t="str">
        <f>IF(N46="","",IF('BR3'!$L$20="ACTIVE",N46/N$39,IF('BR2'!$L$20="ACTIVE",N46/N$35,IF('BR1'!$L$20="ACTIVE",N46/N$31,N46/N$30))))</f>
        <v/>
      </c>
      <c r="N46" s="625">
        <f>'Sup Inv'!N$56</f>
        <v>0</v>
      </c>
      <c r="O46" s="621" t="str">
        <f>IF(P46="","",IF('BR3'!$L$20="ACTIVE",P46/P$39,IF('BR2'!$L$20="ACTIVE",P46/P$35,IF('BR1'!$L$20="ACTIVE",P46/P$31,P46/P$30))))</f>
        <v/>
      </c>
      <c r="P46" s="626">
        <f>'Sup Inv'!P$9</f>
        <v>0</v>
      </c>
      <c r="Q46" s="621" t="str">
        <f>IF(R46="","",IF('BR3'!$L$20="ACTIVE",R46/R$39,IF('BR2'!$L$20="ACTIVE",R46/R$35,IF('BR1'!$L$20="ACTIVE",R46/R$31,R46/R$30))))</f>
        <v/>
      </c>
      <c r="R46" s="626">
        <f>'Sup Inv'!R$9</f>
        <v>0</v>
      </c>
      <c r="S46" s="621" t="str">
        <f>IF(T46="","",IF('BR3'!$L$20="ACTIVE",T46/T$39,IF('BR2'!$L$20="ACTIVE",T46/T$35,IF('BR1'!$L$20="ACTIVE",T46/T$31,T46/T$30))))</f>
        <v/>
      </c>
      <c r="T46" s="626">
        <f>'Sup Inv'!T$9</f>
        <v>0</v>
      </c>
      <c r="U46" s="574"/>
    </row>
    <row r="47" spans="1:22" ht="18" customHeight="1" thickBot="1">
      <c r="A47" s="553"/>
      <c r="B47" s="2634"/>
      <c r="C47" s="2635"/>
      <c r="D47" s="355" t="s">
        <v>113</v>
      </c>
      <c r="E47" s="128"/>
      <c r="F47" s="130">
        <f t="shared" si="3"/>
        <v>0</v>
      </c>
      <c r="G47" s="128"/>
      <c r="H47" s="421"/>
      <c r="I47" s="129"/>
      <c r="J47" s="514"/>
      <c r="K47" s="521"/>
      <c r="L47" s="321"/>
      <c r="M47" s="129"/>
      <c r="N47" s="627"/>
      <c r="O47" s="628"/>
      <c r="P47" s="629"/>
      <c r="Q47" s="628"/>
      <c r="R47" s="630"/>
      <c r="S47" s="628"/>
      <c r="T47" s="629"/>
      <c r="U47" s="574"/>
    </row>
    <row r="48" spans="1:22" ht="18" customHeight="1" thickBot="1">
      <c r="A48" s="554"/>
      <c r="B48" s="2636"/>
      <c r="C48" s="2637"/>
      <c r="D48" s="18" t="s">
        <v>95</v>
      </c>
      <c r="E48" s="131" t="str">
        <f>IF(E49="","",1-E49)</f>
        <v/>
      </c>
      <c r="F48" s="144">
        <f>SUM(F42:F47)</f>
        <v>0</v>
      </c>
      <c r="G48" s="131" t="str">
        <f>IF(G49="","",1-G49)</f>
        <v/>
      </c>
      <c r="H48" s="133">
        <f>SUM(H42:H47)</f>
        <v>0</v>
      </c>
      <c r="I48" s="132" t="str">
        <f>IF(I49="","",1-I49)</f>
        <v/>
      </c>
      <c r="J48" s="184">
        <f>SUM(J42:J47)</f>
        <v>0</v>
      </c>
      <c r="K48" s="522" t="str">
        <f>IF(K49="","",1-K49)</f>
        <v/>
      </c>
      <c r="L48" s="133">
        <f>SUM(L42:L47)</f>
        <v>0</v>
      </c>
      <c r="M48" s="132" t="str">
        <f>IF(M49="","",1-M49)</f>
        <v/>
      </c>
      <c r="N48" s="631">
        <f>SUM(N42:N47)</f>
        <v>0</v>
      </c>
      <c r="O48" s="632" t="str">
        <f>IF(O49="","",1-O49)</f>
        <v/>
      </c>
      <c r="P48" s="633">
        <f>SUM(P42:P47)</f>
        <v>0</v>
      </c>
      <c r="Q48" s="632" t="str">
        <f>IF(Q49="","",1-Q49)</f>
        <v/>
      </c>
      <c r="R48" s="633">
        <f>SUM(R42:R47)</f>
        <v>0</v>
      </c>
      <c r="S48" s="632" t="str">
        <f>IF(S49="","",1-S49)</f>
        <v/>
      </c>
      <c r="T48" s="633">
        <f>SUM(T42:T47)</f>
        <v>0</v>
      </c>
      <c r="U48" s="574"/>
    </row>
    <row r="49" spans="1:21" ht="34.5" customHeight="1" thickTop="1" thickBot="1">
      <c r="A49" s="555"/>
      <c r="B49" s="2638"/>
      <c r="C49" s="2639"/>
      <c r="D49" s="423" t="s">
        <v>132</v>
      </c>
      <c r="E49" s="181" t="str">
        <f>IF(F49="","",IF('BR3'!$L$20="ACTIVE",F$49/F$39,IF('BR2'!$L$20="ACTIVE",F$49/F$35,IF('BR1'!$L$20="ACTIVE",F$49/F$31,F$49/F30))))</f>
        <v/>
      </c>
      <c r="F49" s="182">
        <f>IF('BR3'!$L$20="ACTIVE",F39-F48,IF('BR2'!$L$20="ACTIVE",F35-F48,IF('BR1'!$L$20="ACTIVE",F31-F48,F30-F48)))</f>
        <v>0</v>
      </c>
      <c r="G49" s="183" t="str">
        <f>IF(H49="","",IF('BR3'!$L$20="ACTIVE",H$49/H$39,IF('BR2'!$L$20="ACTIVE",H$49/H$35,IF('BR1'!$L$20="ACTIVE",H$49/H$31,H$49/H30))))</f>
        <v/>
      </c>
      <c r="H49" s="424">
        <f>IF('BR3'!$L$20="ACTIVE",H39-H48,IF('BR2'!$L$20="ACTIVE",H35-H48,IF('BR1'!$L$20="ACTIVE",H31-H48,H30-H48)))</f>
        <v>0</v>
      </c>
      <c r="I49" s="183" t="str">
        <f>IF(J30="","",IF('BR3'!$L$20="ACTIVE",J$49/J$39,IF('BR2'!$L$20="ACTIVE",J$49/J$35,IF('BR1'!$L$20="ACTIVE",J$49/J$31,J$49/J30))))</f>
        <v/>
      </c>
      <c r="J49" s="425">
        <f>IF('BR3'!$L$20="ACTIVE",J39-J48,IF('BR2'!$L$20="ACTIVE",J35-J48,IF('BR1'!$L$20="ACTIVE",J31-J48,J30-J48)))</f>
        <v>0</v>
      </c>
      <c r="K49" s="181" t="str">
        <f>IF(L49="","",IF('BR3'!$L$20="ACTIVE",L$49/L$39,IF('BR2'!$L$20="ACTIVE",L$49/L$35,IF('BR1'!$L$20="ACTIVE",L$49/L$31,L$49/L30))))</f>
        <v/>
      </c>
      <c r="L49" s="424">
        <f>IF('BR3'!$L$20="ACTIVE",L39-L48,IF('BR2'!$L$20="ACTIVE",L35-L48,IF('BR1'!$L$20="ACTIVE",L31-L48,L30-L48)))</f>
        <v>0</v>
      </c>
      <c r="M49" s="183" t="str">
        <f>IF(N30="","",IF('BR3'!$L$20="ACTIVE",N$49/N$39,IF('BR2'!$L$20="ACTIVE",N$49/N$35,IF('BR1'!$L$20="ACTIVE",N$49/N$31,N$49/N30))))</f>
        <v/>
      </c>
      <c r="N49" s="634">
        <f>IF('BR3'!$L$20="ACTIVE",N39-N48,IF('BR2'!$L$20="ACTIVE",N35-N48,IF('BR1'!$L$20="ACTIVE",N31-N48,N30-N48)))</f>
        <v>0</v>
      </c>
      <c r="O49" s="635" t="str">
        <f>IF(P49="","",IF('BR3'!$L$20="ACTIVE",P$49/P$39,IF('BR2'!$L$20="ACTIVE",P$49/P$35,IF('BR1'!$L$20="ACTIVE",P$49/P$31,P$49/P30))))</f>
        <v/>
      </c>
      <c r="P49" s="636">
        <f>IF('BR3'!$L$20="ACTIVE",P39-P48,IF('BR2'!$L$20="ACTIVE",P35-P48,IF('BR1'!$L$20="ACTIVE",P31-P48,P30-P48)))</f>
        <v>0</v>
      </c>
      <c r="Q49" s="635" t="str">
        <f>IF(R49="","",IF('BR3'!$L$20="ACTIVE",R$49/R$39,IF('BR2'!$L$20="ACTIVE",R$49/R$35,IF('BR1'!$L$20="ACTIVE",R$49/R$31,R$49/R30))))</f>
        <v/>
      </c>
      <c r="R49" s="636">
        <f>IF('BR3'!$L$20="ACTIVE",R39-R48,IF('BR2'!$L$20="ACTIVE",R35-R48,IF('BR1'!$L$20="ACTIVE",R31-R48,R30-R48)))</f>
        <v>0</v>
      </c>
      <c r="S49" s="635" t="str">
        <f>IF(T49="","",IF('BR3'!$L$20="ACTIVE",T$49/T$39,IF('BR2'!$L$20="ACTIVE",T$49/T$35,IF('BR1'!$L$20="ACTIVE",T$49/T$31,T$49/T30))))</f>
        <v/>
      </c>
      <c r="T49" s="636">
        <f>IF('BR3'!$L$20="ACTIVE",T39-T48,IF('BR2'!$L$20="ACTIVE",T35-T48,IF('BR1'!$L$20="ACTIVE",T31-T48,T30-T48)))</f>
        <v>0</v>
      </c>
      <c r="U49" s="574"/>
    </row>
    <row r="50" spans="1:21" ht="17.25" thickTop="1" thickBot="1">
      <c r="A50" s="3472"/>
      <c r="B50" s="3472"/>
      <c r="C50" s="3472"/>
      <c r="D50" s="3472"/>
      <c r="E50" s="3472"/>
      <c r="F50" s="3472"/>
      <c r="G50" s="3472"/>
      <c r="H50" s="3472"/>
      <c r="I50" s="3472"/>
      <c r="J50" s="3472"/>
      <c r="K50" s="3472"/>
      <c r="L50" s="3472"/>
      <c r="M50" s="3472"/>
      <c r="N50" s="3472"/>
      <c r="O50" s="3472"/>
      <c r="P50" s="3472"/>
      <c r="Q50" s="426"/>
      <c r="R50" s="426"/>
      <c r="S50" s="426"/>
      <c r="T50" s="427"/>
    </row>
    <row r="51" spans="1:21" ht="33" customHeight="1" thickTop="1">
      <c r="A51" s="3443" t="s">
        <v>15</v>
      </c>
      <c r="B51" s="3444"/>
      <c r="C51" s="3444"/>
      <c r="D51" s="3445"/>
      <c r="E51" s="3473" t="s">
        <v>169</v>
      </c>
      <c r="F51" s="3474"/>
      <c r="G51" s="3475" t="s">
        <v>13</v>
      </c>
      <c r="H51" s="3476"/>
      <c r="I51" s="3476"/>
      <c r="J51" s="3476"/>
      <c r="K51" s="3476"/>
      <c r="L51" s="3477"/>
      <c r="M51" s="3478" t="s">
        <v>14</v>
      </c>
      <c r="N51" s="3479"/>
      <c r="O51" s="3480" t="s">
        <v>233</v>
      </c>
      <c r="P51" s="3481"/>
      <c r="Q51" s="3639" t="s">
        <v>84</v>
      </c>
      <c r="R51" s="3639"/>
      <c r="S51" s="3639"/>
      <c r="T51" s="3639"/>
      <c r="U51" s="574"/>
    </row>
    <row r="52" spans="1:21" ht="13.5" customHeight="1" thickBot="1">
      <c r="A52" s="3446"/>
      <c r="B52" s="3447"/>
      <c r="C52" s="3447"/>
      <c r="D52" s="3448"/>
      <c r="E52" s="3454"/>
      <c r="F52" s="3455"/>
      <c r="G52" s="3538">
        <f>'ORIGINAL BUDGET'!$G$5</f>
        <v>0</v>
      </c>
      <c r="H52" s="3539"/>
      <c r="I52" s="3538">
        <f>'ORIGINAL BUDGET'!$I$5</f>
        <v>0</v>
      </c>
      <c r="J52" s="3547"/>
      <c r="K52" s="3538">
        <f>'ORIGINAL BUDGET'!$K$5</f>
        <v>0</v>
      </c>
      <c r="L52" s="3539"/>
      <c r="M52" s="3487">
        <f>'ORIGINAL BUDGET'!$M$5</f>
        <v>0</v>
      </c>
      <c r="N52" s="3487"/>
      <c r="O52" s="3487">
        <f>'ORIGINAL BUDGET'!$O$5</f>
        <v>0</v>
      </c>
      <c r="P52" s="3487"/>
      <c r="Q52" s="637" t="s">
        <v>86</v>
      </c>
      <c r="R52" s="638">
        <f>'ORIGINAL BUDGET'!$Q$5</f>
        <v>0</v>
      </c>
      <c r="S52" s="3484">
        <f>'ORIGINAL BUDGET'!$S$5</f>
        <v>0</v>
      </c>
      <c r="T52" s="3484"/>
      <c r="U52" s="574"/>
    </row>
    <row r="53" spans="1:21" ht="14.25" customHeight="1">
      <c r="A53" s="3446"/>
      <c r="B53" s="3447"/>
      <c r="C53" s="3447"/>
      <c r="D53" s="3448"/>
      <c r="E53" s="297"/>
      <c r="F53" s="298" t="s">
        <v>0</v>
      </c>
      <c r="G53" s="299" t="s">
        <v>1</v>
      </c>
      <c r="H53" s="356" t="s">
        <v>2</v>
      </c>
      <c r="I53" s="300" t="s">
        <v>32</v>
      </c>
      <c r="J53" s="301" t="s">
        <v>3</v>
      </c>
      <c r="K53" s="510" t="s">
        <v>33</v>
      </c>
      <c r="L53" s="302" t="s">
        <v>4</v>
      </c>
      <c r="M53" s="641" t="s">
        <v>5</v>
      </c>
      <c r="N53" s="642" t="s">
        <v>6</v>
      </c>
      <c r="O53" s="575" t="s">
        <v>34</v>
      </c>
      <c r="P53" s="576" t="s">
        <v>7</v>
      </c>
      <c r="Q53" s="577" t="s">
        <v>8</v>
      </c>
      <c r="R53" s="578" t="s">
        <v>9</v>
      </c>
      <c r="S53" s="578" t="s">
        <v>35</v>
      </c>
      <c r="T53" s="578" t="s">
        <v>10</v>
      </c>
      <c r="U53" s="574"/>
    </row>
    <row r="54" spans="1:21" ht="16.5" customHeight="1">
      <c r="A54" s="3446"/>
      <c r="B54" s="3447"/>
      <c r="C54" s="3447"/>
      <c r="D54" s="3448"/>
      <c r="E54" s="158" t="s">
        <v>16</v>
      </c>
      <c r="F54" s="303"/>
      <c r="G54" s="158" t="s">
        <v>16</v>
      </c>
      <c r="H54" s="362" t="str">
        <f>"PCA "&amp; TEXT('ORIGINAL BUDGET'!$H$55,"GENERAL")</f>
        <v>PCA 53134-5520</v>
      </c>
      <c r="I54" s="160" t="s">
        <v>16</v>
      </c>
      <c r="J54" s="363" t="str">
        <f>"PCA "&amp; TEXT('ORIGINAL BUDGET'!$J$55,"GENERAL")</f>
        <v>PCA 0</v>
      </c>
      <c r="K54" s="511" t="s">
        <v>16</v>
      </c>
      <c r="L54" s="159" t="str">
        <f>"PCA "&amp; TEXT('ORIGINAL BUDGET'!$L$55,"GENERAL")</f>
        <v>PCA 0</v>
      </c>
      <c r="M54" s="643" t="s">
        <v>16</v>
      </c>
      <c r="N54" s="644" t="str">
        <f>"PCA "&amp; TEXT('ORIGINAL BUDGET'!$N$55,"GENERAL")</f>
        <v>PCA 53133-5520</v>
      </c>
      <c r="O54" s="639" t="s">
        <v>16</v>
      </c>
      <c r="P54" s="640" t="str">
        <f>"PCA "&amp; TEXT('ORIGINAL BUDGET'!$P$55,"GENERAL")</f>
        <v>PCA 0</v>
      </c>
      <c r="Q54" s="178" t="s">
        <v>16</v>
      </c>
      <c r="R54" s="640" t="str">
        <f>"PCA "&amp; TEXT('ORIGINAL BUDGET'!$R$55,"GENERAL")</f>
        <v>PCA 0</v>
      </c>
      <c r="S54" s="178" t="s">
        <v>16</v>
      </c>
      <c r="T54" s="640" t="str">
        <f>"PCA "&amp; TEXT('ORIGINAL BUDGET'!$T$55,"GENERAL")</f>
        <v>PCA 0</v>
      </c>
      <c r="U54" s="574"/>
    </row>
    <row r="55" spans="1:21" ht="16.5" customHeight="1">
      <c r="A55" s="3446"/>
      <c r="B55" s="3447"/>
      <c r="C55" s="3447"/>
      <c r="D55" s="3448"/>
      <c r="E55" s="158"/>
      <c r="F55" s="178" t="s">
        <v>87</v>
      </c>
      <c r="G55" s="158" t="s">
        <v>88</v>
      </c>
      <c r="H55" s="304" t="s">
        <v>88</v>
      </c>
      <c r="I55" s="160" t="s">
        <v>88</v>
      </c>
      <c r="J55" s="179" t="s">
        <v>88</v>
      </c>
      <c r="K55" s="511" t="s">
        <v>88</v>
      </c>
      <c r="L55" s="180" t="s">
        <v>88</v>
      </c>
      <c r="M55" s="643" t="s">
        <v>88</v>
      </c>
      <c r="N55" s="645" t="s">
        <v>88</v>
      </c>
      <c r="O55" s="639" t="s">
        <v>88</v>
      </c>
      <c r="P55" s="639" t="s">
        <v>88</v>
      </c>
      <c r="Q55" s="178" t="s">
        <v>88</v>
      </c>
      <c r="R55" s="178" t="s">
        <v>88</v>
      </c>
      <c r="S55" s="178" t="s">
        <v>88</v>
      </c>
      <c r="T55" s="178" t="s">
        <v>88</v>
      </c>
      <c r="U55" s="574"/>
    </row>
    <row r="56" spans="1:21" ht="16.5" customHeight="1" thickBot="1">
      <c r="A56" s="3449"/>
      <c r="B56" s="3450"/>
      <c r="C56" s="3450"/>
      <c r="D56" s="3451"/>
      <c r="E56" s="396" t="s">
        <v>91</v>
      </c>
      <c r="F56" s="397" t="s">
        <v>90</v>
      </c>
      <c r="G56" s="364" t="str">
        <f>'ORIGINAL BUDGET'!H$7</f>
        <v>I&amp;E GF</v>
      </c>
      <c r="H56" s="365">
        <f>'ORIGINAL BUDGET'!I$7</f>
        <v>0</v>
      </c>
      <c r="I56" s="366" t="str">
        <f>'ORIGINAL BUDGET'!J$7</f>
        <v>-</v>
      </c>
      <c r="J56" s="367">
        <f>'ORIGINAL BUDGET'!K$7</f>
        <v>0</v>
      </c>
      <c r="K56" s="512">
        <f>'ORIGINAL BUDGET'!L$7</f>
        <v>0</v>
      </c>
      <c r="L56" s="368">
        <f>'ORIGINAL BUDGET'!M$7</f>
        <v>0</v>
      </c>
      <c r="M56" s="646" t="str">
        <f>'ORIGINAL BUDGET'!N$7</f>
        <v>Combined Fed\State</v>
      </c>
      <c r="N56" s="647">
        <f>'ORIGINAL BUDGET'!O$7</f>
        <v>0</v>
      </c>
      <c r="O56" s="582" t="str">
        <f>'ORIGINAL BUDGET'!P$7</f>
        <v>Combined*
Fed/Agency</v>
      </c>
      <c r="P56" s="582">
        <f>'ORIGINAL BUDGET'!Q$7</f>
        <v>0</v>
      </c>
      <c r="Q56" s="583" t="str">
        <f>'ORIGINAL BUDGET'!R$7</f>
        <v>Combined 
Fed/State</v>
      </c>
      <c r="R56" s="583">
        <f>'ORIGINAL BUDGET'!S$7</f>
        <v>0</v>
      </c>
      <c r="S56" s="583" t="str">
        <f>'ORIGINAL BUDGET'!T$7</f>
        <v>Combined* Fed/Agency</v>
      </c>
      <c r="T56" s="583">
        <f>'ORIGINAL BUDGET'!U$7</f>
        <v>0</v>
      </c>
      <c r="U56" s="574"/>
    </row>
    <row r="57" spans="1:21" ht="33" customHeight="1" thickTop="1" thickBot="1">
      <c r="A57" s="3529" t="s">
        <v>272</v>
      </c>
      <c r="B57" s="3530"/>
      <c r="C57" s="3530"/>
      <c r="D57" s="3530"/>
      <c r="E57" s="3530"/>
      <c r="F57" s="3531"/>
      <c r="G57" s="3544" t="s">
        <v>13</v>
      </c>
      <c r="H57" s="3545"/>
      <c r="I57" s="3545"/>
      <c r="J57" s="3545"/>
      <c r="K57" s="3545"/>
      <c r="L57" s="3546"/>
      <c r="M57" s="3489" t="s">
        <v>14</v>
      </c>
      <c r="N57" s="3490"/>
      <c r="O57" s="3488" t="s">
        <v>233</v>
      </c>
      <c r="P57" s="3488"/>
      <c r="Q57" s="591" t="s">
        <v>84</v>
      </c>
      <c r="R57" s="592"/>
      <c r="S57" s="3485" t="s">
        <v>234</v>
      </c>
      <c r="T57" s="3485"/>
      <c r="U57" s="3633" t="s">
        <v>396</v>
      </c>
    </row>
    <row r="58" spans="1:21" ht="18" customHeight="1" thickTop="1" thickBot="1">
      <c r="A58" s="3469"/>
      <c r="B58" s="3470"/>
      <c r="C58" s="3470"/>
      <c r="D58" s="3470"/>
      <c r="E58" s="3470"/>
      <c r="F58" s="3471"/>
      <c r="G58" s="155"/>
      <c r="H58" s="428">
        <f>$H$29</f>
        <v>0</v>
      </c>
      <c r="I58" s="152"/>
      <c r="J58" s="429">
        <f>$J$29</f>
        <v>0</v>
      </c>
      <c r="K58" s="523"/>
      <c r="L58" s="154">
        <f>$L$29</f>
        <v>0</v>
      </c>
      <c r="M58" s="155"/>
      <c r="N58" s="648">
        <f>$N$29</f>
        <v>0</v>
      </c>
      <c r="O58" s="649"/>
      <c r="P58" s="595">
        <f>$P$29</f>
        <v>0</v>
      </c>
      <c r="Q58" s="594" t="s">
        <v>86</v>
      </c>
      <c r="R58" s="595">
        <f>$R$29</f>
        <v>0</v>
      </c>
      <c r="S58" s="595"/>
      <c r="T58" s="650">
        <f>$T$29</f>
        <v>0</v>
      </c>
      <c r="U58" s="3633"/>
    </row>
    <row r="59" spans="1:21" ht="18" customHeight="1" thickTop="1">
      <c r="A59" s="305"/>
      <c r="B59" s="3433" t="s">
        <v>270</v>
      </c>
      <c r="C59" s="3434"/>
      <c r="D59" s="2710" t="s">
        <v>153</v>
      </c>
      <c r="E59" s="485"/>
      <c r="F59" s="306">
        <f>H59+J59+L59+N59+P59+R59+T59</f>
        <v>0</v>
      </c>
      <c r="G59" s="486" t="str">
        <f>IF(H59&gt;"",1,"")</f>
        <v/>
      </c>
      <c r="H59" s="494">
        <f>IF('BR1'!$L$20="Active",'ORIGINAL BUDGET'!$H$57,IF('BR2'!$L$20="Active",'ORIGINAL BUDGET'!$H$57,IF('BR3'!$L$20="Active",'ORIGINAL BUDGET'!$H$57,IF('ORIGINAL BUDGET'!$L$20="Active",'ORIGINAL BUDGET'!$H$57,""))))</f>
        <v>0</v>
      </c>
      <c r="I59" s="507">
        <v>1</v>
      </c>
      <c r="J59" s="403">
        <f>IF('BR1'!$L$20="Active",'ORIGINAL BUDGET'!J$10,IF('BR2'!$L$20="Active",'ORIGINAL BUDGET'!J$10,IF('BR3'!$L$20="Active",'ORIGINAL BUDGET'!J$10,IF('ORIGINAL BUDGET'!$L$20="Active",'ORIGINAL BUDGET'!J$10,""))))</f>
        <v>0</v>
      </c>
      <c r="K59" s="515">
        <v>1</v>
      </c>
      <c r="L59" s="496">
        <f>IF('BR1'!$L$20="Active",'ORIGINAL BUDGET'!L$10,IF('BR2'!$L$20="Active",'ORIGINAL BUDGET'!L$10,IF('BR3'!$L$20="Active",'ORIGINAL BUDGET'!L$10,IF('ORIGINAL BUDGET'!$L$20="Active",'ORIGINAL BUDGET'!L$10,""))))</f>
        <v>0</v>
      </c>
      <c r="M59" s="486" t="str">
        <f>IF(N59&gt;"",1,"")</f>
        <v/>
      </c>
      <c r="N59" s="651">
        <f>IF('BR1'!$L$20="Active",'ORIGINAL BUDGET'!N$57,IF('BR2'!$L$20="Active",'ORIGINAL BUDGET'!N$57,IF('BR3'!$L$20="Active",'ORIGINAL BUDGET'!N$57,IF('ORIGINAL BUDGET'!$L$20="Active",'ORIGINAL BUDGET'!N$57,""))))</f>
        <v>0</v>
      </c>
      <c r="O59" s="597">
        <v>1</v>
      </c>
      <c r="P59" s="652">
        <f>IF('BR1'!$L$20="Active",'ORIGINAL BUDGET'!P$10,IF('BR2'!$L$20="Active",'ORIGINAL BUDGET'!P$10,IF('BR3'!$L$20="Active",'ORIGINAL BUDGET'!P$10,IF('ORIGINAL BUDGET'!$L$20="Active",'ORIGINAL BUDGET'!P$10,""))))</f>
        <v>0</v>
      </c>
      <c r="Q59" s="653">
        <v>1</v>
      </c>
      <c r="R59" s="654">
        <f>IF('BR1'!$L$20="Active",'ORIGINAL BUDGET'!R$10,IF('BR2'!$L$20="Active",'ORIGINAL BUDGET'!R$10,IF('BR3'!$L$20="Active",'ORIGINAL BUDGET'!R$10,IF('ORIGINAL BUDGET'!$L$20="Active",'ORIGINAL BUDGET'!R$10,""))))</f>
        <v>0</v>
      </c>
      <c r="S59" s="655">
        <v>1</v>
      </c>
      <c r="T59" s="656">
        <f>IF('BR1'!$L$20="Active",'ORIGINAL BUDGET'!T$10,IF('BR2'!$L$20="Active",'ORIGINAL BUDGET'!T$10,IF('BR3'!$L$20="Active",'ORIGINAL BUDGET'!T$10,IF('ORIGINAL BUDGET'!$L$20="Active",'ORIGINAL BUDGET'!T$10,""))))</f>
        <v>0</v>
      </c>
      <c r="U59" s="3633"/>
    </row>
    <row r="60" spans="1:21" ht="18" customHeight="1" thickBot="1">
      <c r="A60" s="305"/>
      <c r="B60" s="3435"/>
      <c r="C60" s="3436"/>
      <c r="D60" s="2709" t="s">
        <v>140</v>
      </c>
      <c r="E60" s="508"/>
      <c r="F60" s="402" t="str">
        <f>IF('BR1'!$L$20="Active",SUM(H60+J60+L60+N60+P60+R60+T60),IF('BR2'!$L$20="Active", SUM(H60+J60+L60+N60+P60+R60+T60),IF('BR3'!$L$20="Active", SUM(H60+J60+L60+N60+P60+R60+T60),"")))</f>
        <v/>
      </c>
      <c r="G60" s="2644" t="str">
        <f>IF(H60&gt;"",1,"")</f>
        <v/>
      </c>
      <c r="H60" s="494" t="str">
        <f>IF('BR1'!$L$20="Active",'BR1'!$H$57,IF('BR2'!$L$20="Active",'BR1'!$H$57,IF('BR3'!$L$20="Active",'BR1'!$H$57,"")))</f>
        <v/>
      </c>
      <c r="I60" s="498">
        <v>1</v>
      </c>
      <c r="J60" s="403" t="str">
        <f>IF('BR1'!$L$20="Active",'BR1'!J$10,IF('BR2'!$L$20="Active",'BR1'!J$10,IF('BR3'!$L$20="Active",'BR1'!J$10,"")))</f>
        <v/>
      </c>
      <c r="K60" s="492">
        <v>1</v>
      </c>
      <c r="L60" s="496" t="str">
        <f>IF('BR1'!$L$20="Active",'BR1'!L$10,IF('BR2'!$L$20="Active",'BR1'!L$10,IF('BR3'!$L$20="Active",'BR1'!L$10,"")))</f>
        <v/>
      </c>
      <c r="M60" s="2644" t="str">
        <f>IF(N60&gt;"",1,"")</f>
        <v/>
      </c>
      <c r="N60" s="651" t="str">
        <f>IF('BR1'!$L$20="Active",'BR1'!N$57,IF('BR2'!$L$20="Active",'BR1'!N$57,IF('BR3'!$L$20="Active",'BR1'!N$57,"")))</f>
        <v/>
      </c>
      <c r="O60" s="657">
        <v>1</v>
      </c>
      <c r="P60" s="652" t="str">
        <f>IF('BR1'!$L$20="Active",'BR1'!P$10,IF('BR2'!$L$20="Active",'BR1'!P$10,IF('BR3'!$L$20="Active",'BR1'!P$10,"")))</f>
        <v/>
      </c>
      <c r="Q60" s="658">
        <v>1</v>
      </c>
      <c r="R60" s="652" t="str">
        <f>IF('BR1'!$L$20="Active",'BR1'!R$10,IF('BR2'!$L$20="Active",'BR1'!R$10,IF('BR3'!$L$20="Active",'BR1'!R$10,"")))</f>
        <v/>
      </c>
      <c r="S60" s="657">
        <v>1</v>
      </c>
      <c r="T60" s="656" t="str">
        <f>IF('BR1'!$L$20="Active",'BR1'!T$10,IF('BR2'!$L$20="Active",'BR1'!T$10,IF('BR3'!$L$20="Active",'BR1'!T$10,"")))</f>
        <v/>
      </c>
      <c r="U60" s="3633"/>
    </row>
    <row r="61" spans="1:21" ht="18" customHeight="1" thickTop="1" thickBot="1">
      <c r="A61" s="305"/>
      <c r="B61" s="3435"/>
      <c r="C61" s="3436"/>
      <c r="D61" s="91" t="s">
        <v>271</v>
      </c>
      <c r="E61" s="405" t="str">
        <f>IF($F60="","",(F60-F59)/F59)</f>
        <v/>
      </c>
      <c r="F61" s="406" t="str">
        <f>IF($F60="","",F60-F59)</f>
        <v/>
      </c>
      <c r="G61" s="405" t="str">
        <f>IF($F60="","",(H60-H59)/H59)</f>
        <v/>
      </c>
      <c r="H61" s="412" t="str">
        <f>IF($F60="","",H60-H59)</f>
        <v/>
      </c>
      <c r="I61" s="413" t="str">
        <f>IF($F60="","",(J60-J59)/J59)</f>
        <v/>
      </c>
      <c r="J61" s="409" t="str">
        <f>IF($F60="","",J60-J59)</f>
        <v/>
      </c>
      <c r="K61" s="411" t="str">
        <f>IF($F60="","",(L60-L59)/L59)</f>
        <v/>
      </c>
      <c r="L61" s="406" t="str">
        <f>IF($F60="","",L60-L59)</f>
        <v/>
      </c>
      <c r="M61" s="410" t="str">
        <f>IF($F60="","",(N60-N59)/N59)</f>
        <v/>
      </c>
      <c r="N61" s="616" t="str">
        <f>IF($F60="","",N60-N59)</f>
        <v/>
      </c>
      <c r="O61" s="609" t="str">
        <f>IF($F60="","",(P60-P59)/P59)</f>
        <v/>
      </c>
      <c r="P61" s="610" t="str">
        <f>IF($F60="","",P60-P59)</f>
        <v/>
      </c>
      <c r="Q61" s="609" t="str">
        <f>IF($F60="","",(R60-R59)/R59)</f>
        <v/>
      </c>
      <c r="R61" s="610" t="str">
        <f>IF($F60="","",R60-R59)</f>
        <v/>
      </c>
      <c r="S61" s="609" t="str">
        <f>IF($F60="","",(T60-T59)/T59)</f>
        <v/>
      </c>
      <c r="T61" s="610" t="str">
        <f>IF($F60="","",T60-T59)</f>
        <v/>
      </c>
      <c r="U61" s="2678">
        <f>ABS(SUM(H61,J61,L61,N61,P61,R61,T61))</f>
        <v>0</v>
      </c>
    </row>
    <row r="62" spans="1:21" ht="18" customHeight="1" thickTop="1">
      <c r="A62" s="548"/>
      <c r="B62" s="3435"/>
      <c r="C62" s="3436"/>
      <c r="D62" s="37"/>
      <c r="E62" s="37"/>
      <c r="F62" s="37"/>
      <c r="G62" s="48"/>
      <c r="H62" s="2646"/>
      <c r="I62" s="48"/>
      <c r="J62" s="48"/>
      <c r="K62" s="2648"/>
      <c r="L62" s="48"/>
      <c r="M62" s="48"/>
      <c r="N62" s="611"/>
      <c r="O62" s="659"/>
      <c r="P62" s="659"/>
      <c r="Q62" s="659"/>
      <c r="R62" s="659"/>
      <c r="S62" s="659"/>
      <c r="T62" s="660"/>
      <c r="U62" s="3634"/>
    </row>
    <row r="63" spans="1:21" ht="18" customHeight="1">
      <c r="A63" s="548"/>
      <c r="B63" s="3435"/>
      <c r="C63" s="3436"/>
      <c r="D63" s="2709" t="s">
        <v>140</v>
      </c>
      <c r="E63" s="493"/>
      <c r="F63" s="402" t="str">
        <f>IF('BR3'!$L$20="Active",H63+J63+L63+N63+P63+R63+T63,IF('BR2'!$L$20="Active",H63+J63+L63+N63+P63+R63+T63,""))</f>
        <v/>
      </c>
      <c r="G63" s="486" t="str">
        <f>IF(H63&gt;"",1,"")</f>
        <v/>
      </c>
      <c r="H63" s="494" t="str">
        <f>IF('BR3'!$L$20="Active",'BR1'!$H$57,IF('BR2'!$L$20="Active",'BR1'!$H$57,""))</f>
        <v/>
      </c>
      <c r="I63" s="495">
        <v>1</v>
      </c>
      <c r="J63" s="403" t="str">
        <f>IF('BR3'!$L$20="Active",'BR1'!J$10,IF('BR2'!$L$20="Active",'BR1'!J$10,""))</f>
        <v/>
      </c>
      <c r="K63" s="486">
        <v>1</v>
      </c>
      <c r="L63" s="496" t="str">
        <f>IF('BR3'!$L$20="Active",'BR1'!L$10,IF('BR2'!$L$20="Active",'BR1'!L$10,""))</f>
        <v/>
      </c>
      <c r="M63" s="486" t="str">
        <f>IF(N63&gt;"",1,"")</f>
        <v/>
      </c>
      <c r="N63" s="651" t="str">
        <f>IF('BR3'!$L$20="Active",'BR1'!N$57,IF('BR2'!$L$20="Active",'BR1'!N$57,""))</f>
        <v/>
      </c>
      <c r="O63" s="597">
        <v>1</v>
      </c>
      <c r="P63" s="652" t="str">
        <f>IF('BR3'!$L$20="Active",'BR1'!P$10,IF('BR2'!$L$20="Active",'BR1'!P$10,""))</f>
        <v/>
      </c>
      <c r="Q63" s="661">
        <v>1</v>
      </c>
      <c r="R63" s="652" t="str">
        <f>IF('BR3'!$L$20="Active",'BR1'!R$10,IF('BR2'!$L$20="Active",'BR1'!R$10,""))</f>
        <v/>
      </c>
      <c r="S63" s="597">
        <v>1</v>
      </c>
      <c r="T63" s="652" t="str">
        <f>IF('BR3'!$L$20="Active",'BR1'!T$10,IF('BR2'!$L$20="Active",'BR1'!T$10,""))</f>
        <v/>
      </c>
      <c r="U63" s="3634"/>
    </row>
    <row r="64" spans="1:21" ht="18" customHeight="1" thickBot="1">
      <c r="A64" s="305"/>
      <c r="B64" s="3435"/>
      <c r="C64" s="3436"/>
      <c r="D64" s="2709" t="s">
        <v>141</v>
      </c>
      <c r="E64" s="508"/>
      <c r="F64" s="402" t="str">
        <f>IF('BR3'!$L$20="Active",H64+J64+L64+N64+P64+R64+T64,IF('BR2'!$L$20="Active",H64+J64+L64+N64+P64+R64+T64,""))</f>
        <v/>
      </c>
      <c r="G64" s="2644" t="str">
        <f>IF(H64&gt;"",1,"")</f>
        <v/>
      </c>
      <c r="H64" s="494" t="str">
        <f>IF('BR3'!$L$20="Active",'BR2'!$H$57,IF('BR2'!$L$20="Active",'BR2'!$H$57,""))</f>
        <v/>
      </c>
      <c r="I64" s="498">
        <v>1</v>
      </c>
      <c r="J64" s="403" t="str">
        <f>IF('BR3'!$L$20="Active",'BR2'!J$10,IF('BR2'!$L$20="Active",'BR2'!J$10,""))</f>
        <v/>
      </c>
      <c r="K64" s="524">
        <v>1</v>
      </c>
      <c r="L64" s="496" t="str">
        <f>IF('BR3'!$L$20="Active",'BR2'!L$10,IF('BR2'!$L$20="Active",'BR2'!L$10,""))</f>
        <v/>
      </c>
      <c r="M64" s="2644" t="str">
        <f>IF(N64&gt;"",1,"")</f>
        <v/>
      </c>
      <c r="N64" s="651" t="str">
        <f>IF('BR3'!$L$20="Active",'BR2'!N$57,IF('BR2'!$L$20="Active",'BR2'!N$57,""))</f>
        <v/>
      </c>
      <c r="O64" s="657">
        <v>1</v>
      </c>
      <c r="P64" s="652" t="str">
        <f>IF('BR3'!$L$20="Active",'BR2'!P$10,IF('BR2'!$L$20="Active",'BR2'!P$10,""))</f>
        <v/>
      </c>
      <c r="Q64" s="658">
        <v>1</v>
      </c>
      <c r="R64" s="652" t="str">
        <f>IF('BR3'!$L$20="Active",'BR2'!R$10,IF('BR2'!$L$20="Active",'BR2'!R$10,""))</f>
        <v/>
      </c>
      <c r="S64" s="657">
        <v>1</v>
      </c>
      <c r="T64" s="652" t="str">
        <f>IF('BR3'!$L$20="Active",'BR2'!T$10,IF('BR2'!$L$20="Active",'BR2'!T$10,""))</f>
        <v/>
      </c>
      <c r="U64" s="3634"/>
    </row>
    <row r="65" spans="1:22" ht="18" customHeight="1" thickTop="1" thickBot="1">
      <c r="A65" s="548"/>
      <c r="B65" s="3435"/>
      <c r="C65" s="3436"/>
      <c r="D65" s="91" t="s">
        <v>271</v>
      </c>
      <c r="E65" s="405" t="str">
        <f>IF($F64="","",(F64-F63)/F63)</f>
        <v/>
      </c>
      <c r="F65" s="407" t="str">
        <f>IF($F64="","",F64-F63)</f>
        <v/>
      </c>
      <c r="G65" s="405" t="str">
        <f>IF($F64="","",(H64-H63)/H63)</f>
        <v/>
      </c>
      <c r="H65" s="407" t="str">
        <f>IF($F64="","",H64-H63)</f>
        <v/>
      </c>
      <c r="I65" s="413" t="str">
        <f>IF($F64="","",(J64-J63)/J63)</f>
        <v/>
      </c>
      <c r="J65" s="513" t="str">
        <f>IF($F64="","",J64-J63)</f>
        <v/>
      </c>
      <c r="K65" s="405" t="str">
        <f>IF($F64="","",(L64-L63)/L63)</f>
        <v/>
      </c>
      <c r="L65" s="407" t="str">
        <f>IF($F64="","",L64-L63)</f>
        <v/>
      </c>
      <c r="M65" s="410" t="str">
        <f>IF($F64="","",(N64-N63)/N63)</f>
        <v/>
      </c>
      <c r="N65" s="616" t="str">
        <f>IF($F64="","",N64-N63)</f>
        <v/>
      </c>
      <c r="O65" s="609" t="str">
        <f>IF($F64="","",(P64-P63)/P63)</f>
        <v/>
      </c>
      <c r="P65" s="610" t="str">
        <f>IF($F64="","",P64-P63)</f>
        <v/>
      </c>
      <c r="Q65" s="609" t="str">
        <f>IF($F64="","",(R64-R63)/R63)</f>
        <v/>
      </c>
      <c r="R65" s="610" t="str">
        <f>IF($F64="","",R64-R63)</f>
        <v/>
      </c>
      <c r="S65" s="609" t="str">
        <f>IF($F64="","",(T64-T63)/T63)</f>
        <v/>
      </c>
      <c r="T65" s="610" t="str">
        <f>IF($F64="","",T64-T63)</f>
        <v/>
      </c>
      <c r="U65" s="2678">
        <f>ABS(SUM(H65,J65,L65,N65,P65,R65,T65))</f>
        <v>0</v>
      </c>
    </row>
    <row r="66" spans="1:22" ht="18" customHeight="1" thickTop="1">
      <c r="A66" s="548"/>
      <c r="B66" s="3435"/>
      <c r="C66" s="3436"/>
      <c r="D66" s="37"/>
      <c r="E66" s="37"/>
      <c r="F66" s="37"/>
      <c r="G66" s="48"/>
      <c r="H66" s="2646"/>
      <c r="I66" s="48"/>
      <c r="J66" s="48"/>
      <c r="K66" s="2649"/>
      <c r="L66" s="48"/>
      <c r="M66" s="48"/>
      <c r="N66" s="611"/>
      <c r="O66" s="659"/>
      <c r="P66" s="659"/>
      <c r="Q66" s="659"/>
      <c r="R66" s="659"/>
      <c r="S66" s="659"/>
      <c r="T66" s="662"/>
      <c r="U66" s="3634"/>
    </row>
    <row r="67" spans="1:22" ht="18" customHeight="1">
      <c r="A67" s="548"/>
      <c r="B67" s="3435"/>
      <c r="C67" s="3436"/>
      <c r="D67" s="2709" t="s">
        <v>141</v>
      </c>
      <c r="E67" s="493"/>
      <c r="F67" s="402" t="str">
        <f>IF('BR3'!$L$20="Active", H67+J67+L67+N67+P67+R67+T67,"")</f>
        <v/>
      </c>
      <c r="G67" s="486" t="str">
        <f>IF(H67&gt;"",1,"")</f>
        <v/>
      </c>
      <c r="H67" s="494" t="str">
        <f>IF('BR3'!$L$20="Active", 'BR2'!$H$57,"")</f>
        <v/>
      </c>
      <c r="I67" s="495">
        <v>1</v>
      </c>
      <c r="J67" s="403" t="str">
        <f>IF('BR3'!$L$20="Active", 'BR2'!J$10,"")</f>
        <v/>
      </c>
      <c r="K67" s="525">
        <v>1</v>
      </c>
      <c r="L67" s="496" t="str">
        <f>IF('BR3'!$L$20="Active", 'BR2'!L$10,"")</f>
        <v/>
      </c>
      <c r="M67" s="486" t="str">
        <f>IF(N67&gt;"",1,"")</f>
        <v/>
      </c>
      <c r="N67" s="651" t="str">
        <f>IF('BR3'!$L$20="Active", 'BR2'!N$57,"")</f>
        <v/>
      </c>
      <c r="O67" s="597">
        <v>1</v>
      </c>
      <c r="P67" s="652" t="str">
        <f>IF('BR3'!$L$20="Active", 'BR2'!P$10,"")</f>
        <v/>
      </c>
      <c r="Q67" s="661">
        <v>1</v>
      </c>
      <c r="R67" s="652" t="str">
        <f>IF('BR3'!$L$20="Active", 'BR2'!R$10,"")</f>
        <v/>
      </c>
      <c r="S67" s="597">
        <v>1</v>
      </c>
      <c r="T67" s="656" t="str">
        <f>IF('BR3'!$L$20="Active", 'BR2'!T$10,"")</f>
        <v/>
      </c>
      <c r="U67" s="3634"/>
    </row>
    <row r="68" spans="1:22" ht="18" customHeight="1" thickBot="1">
      <c r="A68" s="305"/>
      <c r="B68" s="3435"/>
      <c r="C68" s="3436"/>
      <c r="D68" s="2709" t="s">
        <v>142</v>
      </c>
      <c r="E68" s="490"/>
      <c r="F68" s="491" t="str">
        <f>IF('BR3'!$L$20="Active", H68+J68+L68+N68+P68+R68+T68,"")</f>
        <v/>
      </c>
      <c r="G68" s="2644" t="str">
        <f>IF(H68&gt;"",1,"")</f>
        <v/>
      </c>
      <c r="H68" s="497" t="str">
        <f>IF('BR3'!$L$20="Active", 'BR3'!$H$57,"")</f>
        <v/>
      </c>
      <c r="I68" s="498">
        <v>1</v>
      </c>
      <c r="J68" s="310" t="str">
        <f>IF('BR3'!$L$20="Active", 'BR3'!J$10,"")</f>
        <v/>
      </c>
      <c r="K68" s="526">
        <v>1</v>
      </c>
      <c r="L68" s="309" t="str">
        <f>IF('BR3'!$L$20="Active", 'BR3'!L$10,"")</f>
        <v/>
      </c>
      <c r="M68" s="2644" t="str">
        <f>IF(N68&gt;"",1,"")</f>
        <v/>
      </c>
      <c r="N68" s="663" t="str">
        <f>IF('BR3'!$L$20="Active", 'BR3'!N$57,"")</f>
        <v/>
      </c>
      <c r="O68" s="664">
        <v>1</v>
      </c>
      <c r="P68" s="665" t="str">
        <f>IF('BR3'!$L$20="Active", 'BR3'!P$10,"")</f>
        <v/>
      </c>
      <c r="Q68" s="658">
        <v>1</v>
      </c>
      <c r="R68" s="665" t="str">
        <f>IF('BR3'!$L$20="Active", 'BR3'!R$10,"")</f>
        <v/>
      </c>
      <c r="S68" s="657">
        <v>1</v>
      </c>
      <c r="T68" s="665" t="str">
        <f>IF('BR3'!$L$20="Active", 'BR3'!T$10,"")</f>
        <v/>
      </c>
      <c r="U68" s="3634"/>
    </row>
    <row r="69" spans="1:22" ht="18" customHeight="1" thickTop="1" thickBot="1">
      <c r="A69" s="548"/>
      <c r="B69" s="3435"/>
      <c r="C69" s="3436"/>
      <c r="D69" s="2711" t="s">
        <v>271</v>
      </c>
      <c r="E69" s="405" t="str">
        <f>IF($F68="","",(F68-F67)/F67)</f>
        <v/>
      </c>
      <c r="F69" s="407" t="str">
        <f>IF($F68="","",F68-F67)</f>
        <v/>
      </c>
      <c r="G69" s="405" t="str">
        <f>IF($F68="","",(H68-H67)/H67)</f>
        <v/>
      </c>
      <c r="H69" s="407" t="str">
        <f>IF($F68="","",H68-H67)</f>
        <v/>
      </c>
      <c r="I69" s="413" t="str">
        <f>IF($F68="","",(J68-J67)/J67)</f>
        <v/>
      </c>
      <c r="J69" s="513" t="str">
        <f>IF($F68="","",J68-J67)</f>
        <v/>
      </c>
      <c r="K69" s="405" t="str">
        <f>IF($F68="","",(L68-L67)/L67)</f>
        <v/>
      </c>
      <c r="L69" s="407" t="str">
        <f>IF($F68="","",L68-L67)</f>
        <v/>
      </c>
      <c r="M69" s="410" t="str">
        <f>IF($F68="","",(N68-N67)/N67)</f>
        <v/>
      </c>
      <c r="N69" s="616" t="str">
        <f>IF($F68="","",N68-N67)</f>
        <v/>
      </c>
      <c r="O69" s="609" t="str">
        <f>IF($F68="","",(P68-P67)/P67)</f>
        <v/>
      </c>
      <c r="P69" s="610" t="str">
        <f>IF($F68="","",P68-P67)</f>
        <v/>
      </c>
      <c r="Q69" s="609" t="str">
        <f>IF($F68="","",(R68-R67)/R67)</f>
        <v/>
      </c>
      <c r="R69" s="610" t="str">
        <f>IF($F68="","",R68-R67)</f>
        <v/>
      </c>
      <c r="S69" s="609" t="str">
        <f>IF($F68="","",(T68-T67)/T67)</f>
        <v/>
      </c>
      <c r="T69" s="610" t="str">
        <f>IF($F68="","",T68-T67)</f>
        <v/>
      </c>
      <c r="U69" s="2679">
        <f>ABS(SUM(H69,J69,L69,N69,P69,R69,T69))</f>
        <v>0</v>
      </c>
    </row>
    <row r="70" spans="1:22" ht="17.25" thickTop="1" thickBot="1">
      <c r="A70" s="548"/>
      <c r="B70" s="430"/>
      <c r="C70" s="314"/>
      <c r="D70" s="318"/>
      <c r="E70" s="316"/>
      <c r="F70" s="316"/>
      <c r="G70" s="316"/>
      <c r="H70" s="320"/>
      <c r="I70" s="316"/>
      <c r="J70" s="316"/>
      <c r="K70" s="527"/>
      <c r="L70" s="316"/>
      <c r="M70" s="316"/>
      <c r="N70" s="319"/>
      <c r="O70" s="666"/>
      <c r="P70" s="666"/>
      <c r="Q70" s="666"/>
      <c r="R70" s="666"/>
      <c r="S70" s="666"/>
      <c r="T70" s="666"/>
      <c r="U70" s="2680">
        <f>SUM(U61:U69)</f>
        <v>0</v>
      </c>
      <c r="V70" s="2681" t="s">
        <v>398</v>
      </c>
    </row>
    <row r="71" spans="1:22" ht="18" customHeight="1">
      <c r="A71" s="549"/>
      <c r="B71" s="3437" t="s">
        <v>223</v>
      </c>
      <c r="C71" s="3438"/>
      <c r="D71" s="419" t="s">
        <v>282</v>
      </c>
      <c r="E71" s="500" t="str">
        <f>IF(F71="","",IF('BR3'!$L$20="ACTIVE",F71/F$68,IF('BR2'!$L$20="ACTIVE",F71/F$64,IF('BR1'!$L$20="ACTIVE",F71/F$60,F71/F$59))))</f>
        <v/>
      </c>
      <c r="F71" s="415">
        <f t="shared" ref="F71:F76" si="4">H71+J71+L71+N71+P71+R71+T71</f>
        <v>0</v>
      </c>
      <c r="G71" s="501" t="str">
        <f>IF(H71="","",IF('BR3'!$L$20="ACTIVE",H71/H$68,IF('BR2'!$L$20="ACTIVE",H71/H$64,IF('BR1'!$L$20="ACTIVE",H71/H$60,H71/H$59))))</f>
        <v/>
      </c>
      <c r="H71" s="502">
        <f>'Q1 Inv'!H$57</f>
        <v>0</v>
      </c>
      <c r="I71" s="501" t="str">
        <f>IF(J71="","",IF('BR3'!$L$20="ACTIVE",J71/J$68,IF('BR2'!$L$20="ACTIVE",J71/J$64,IF('BR1'!$L$20="ACTIVE",J71/J$60,J71/J$59))))</f>
        <v/>
      </c>
      <c r="J71" s="444">
        <f>'Q1 Inv'!J$10</f>
        <v>0</v>
      </c>
      <c r="K71" s="500" t="str">
        <f>IF(L71="","",IF('BR3'!$L$20="ACTIVE",L71/L$68,IF('BR2'!$L$20="ACTIVE",L71/L$64,IF('BR1'!$L$20="ACTIVE",L71/L$60,L71/L$59))))</f>
        <v/>
      </c>
      <c r="L71" s="503">
        <f>'Q1 Inv'!L$10</f>
        <v>0</v>
      </c>
      <c r="M71" s="501" t="str">
        <f>IF(N71="","",IF('BR3'!$L$20="ACTIVE",N71/N$68,IF('BR2'!$L$20="ACTIVE",N71/N$64,IF('BR1'!$L$20="ACTIVE",N71/N$60,N71/N$59))))</f>
        <v/>
      </c>
      <c r="N71" s="667">
        <f>'Q1 Inv'!N$57</f>
        <v>0</v>
      </c>
      <c r="O71" s="668" t="str">
        <f>IF(P71="","",IF('BR3'!$L$20="ACTIVE",P71/P$68,IF('BR2'!$L$20="ACTIVE",P71/P$64,IF('BR1'!$L$20="ACTIVE",P71/P$60,P71/P$59))))</f>
        <v/>
      </c>
      <c r="P71" s="669">
        <f>'Q1 Inv'!P$10</f>
        <v>0</v>
      </c>
      <c r="Q71" s="668" t="str">
        <f>IF(R71="","",IF('BR3'!$L$20="ACTIVE",R71/R$68,IF('BR2'!$L$20="ACTIVE",R71/R$64,IF('BR1'!$L$20="ACTIVE",R71/R$60,R71/R$59))))</f>
        <v/>
      </c>
      <c r="R71" s="669">
        <f>'Q1 Inv'!R$10</f>
        <v>0</v>
      </c>
      <c r="S71" s="668" t="str">
        <f>IF(T71="","",IF('BR3'!$L$20="ACTIVE",T71/T$68,IF('BR2'!$L$20="ACTIVE",T71/T$64,IF('BR1'!$L$20="ACTIVE",T71/T$60,T71/T$59))))</f>
        <v/>
      </c>
      <c r="T71" s="669">
        <f>'Q1 Inv'!$T$10</f>
        <v>0</v>
      </c>
      <c r="U71" s="574"/>
    </row>
    <row r="72" spans="1:22" ht="18" customHeight="1">
      <c r="A72" s="549"/>
      <c r="B72" s="3439"/>
      <c r="C72" s="3440"/>
      <c r="D72" s="504" t="s">
        <v>283</v>
      </c>
      <c r="E72" s="500" t="str">
        <f>IF(F72="","",IF('BR3'!$L$20="ACTIVE",F72/F$68,IF('BR2'!$L$20="ACTIVE",F72/F$64,IF('BR1'!$L$20="ACTIVE",F72/F$60,F72/F$59))))</f>
        <v/>
      </c>
      <c r="F72" s="278">
        <f t="shared" si="4"/>
        <v>0</v>
      </c>
      <c r="G72" s="501" t="str">
        <f>IF(H72="","",IF('BR3'!$L$20="ACTIVE",H72/H$68,IF('BR2'!$L$20="ACTIVE",H72/H$64,IF('BR1'!$L$20="ACTIVE",H72/H$60,H72/H$59))))</f>
        <v/>
      </c>
      <c r="H72" s="416">
        <f>'Q2 Inv'!H$57</f>
        <v>0</v>
      </c>
      <c r="I72" s="501" t="str">
        <f>IF(J72="","",IF('BR3'!$L$20="ACTIVE",J72/J$68,IF('BR2'!$L$20="ACTIVE",J72/J$64,IF('BR1'!$L$20="ACTIVE",J72/J$60,J72/J$59))))</f>
        <v/>
      </c>
      <c r="J72" s="418">
        <f>'Q2 Inv'!J$10</f>
        <v>0</v>
      </c>
      <c r="K72" s="500" t="str">
        <f>IF(L72="","",IF('BR3'!$L$20="ACTIVE",L72/L$68,IF('BR2'!$L$20="ACTIVE",L72/L$64,IF('BR1'!$L$20="ACTIVE",L72/L$60,L72/L$59))))</f>
        <v/>
      </c>
      <c r="L72" s="417">
        <f>'Q2 Inv'!L$10</f>
        <v>0</v>
      </c>
      <c r="M72" s="501" t="str">
        <f>IF(N72="","",IF('BR3'!$L$20="ACTIVE",N72/N$68,IF('BR2'!$L$20="ACTIVE",N72/N$64,IF('BR1'!$L$20="ACTIVE",N72/N$60,N72/N$59))))</f>
        <v/>
      </c>
      <c r="N72" s="623">
        <f>'Q2 Inv'!N$57</f>
        <v>0</v>
      </c>
      <c r="O72" s="668" t="str">
        <f>IF(P72="","",IF('BR3'!$L$20="ACTIVE",P72/P$68,IF('BR2'!$L$20="ACTIVE",P72/P$64,IF('BR1'!$L$20="ACTIVE",P72/P$60,P72/P$59))))</f>
        <v/>
      </c>
      <c r="P72" s="624">
        <f>'Q2 Inv'!P$10</f>
        <v>0</v>
      </c>
      <c r="Q72" s="668" t="str">
        <f>IF(R72="","",IF('BR3'!$L$20="ACTIVE",R72/R$68,IF('BR2'!$L$20="ACTIVE",R72/R$64,IF('BR1'!$L$20="ACTIVE",R72/R$60,R72/R$59))))</f>
        <v/>
      </c>
      <c r="R72" s="624">
        <f>'Q2 Inv'!R$10</f>
        <v>0</v>
      </c>
      <c r="S72" s="668" t="str">
        <f>IF(T72="","",IF('BR3'!$L$20="ACTIVE",T72/T$68,IF('BR2'!$L$20="ACTIVE",T72/T$64,IF('BR1'!$L$20="ACTIVE",T72/T$60,T72/T$59))))</f>
        <v/>
      </c>
      <c r="T72" s="624">
        <f>'Q2 Inv'!$T$10</f>
        <v>0</v>
      </c>
      <c r="U72" s="574"/>
    </row>
    <row r="73" spans="1:22" ht="18" customHeight="1">
      <c r="A73" s="549"/>
      <c r="B73" s="3439"/>
      <c r="C73" s="3440"/>
      <c r="D73" s="419" t="s">
        <v>284</v>
      </c>
      <c r="E73" s="500" t="str">
        <f>IF(F73="","",IF('BR3'!$L$20="ACTIVE",F73/F$68,IF('BR2'!$L$20="ACTIVE",F73/F$64,IF('BR1'!$L$20="ACTIVE",F73/F$60,F73/F$59))))</f>
        <v/>
      </c>
      <c r="F73" s="278">
        <f t="shared" si="4"/>
        <v>0</v>
      </c>
      <c r="G73" s="501" t="str">
        <f>IF(H73="","",IF('BR3'!$L$20="ACTIVE",H73/H$68,IF('BR2'!$L$20="ACTIVE",H73/H$64,IF('BR1'!$L$20="ACTIVE",H73/H$60,H73/H$59))))</f>
        <v/>
      </c>
      <c r="H73" s="505">
        <f>'Q3 Inv'!H$57</f>
        <v>0</v>
      </c>
      <c r="I73" s="501" t="str">
        <f>IF(J73="","",IF('BR3'!$L$20="ACTIVE",J73/J$68,IF('BR2'!$L$20="ACTIVE",J73/J$64,IF('BR1'!$L$20="ACTIVE",J73/J$60,J73/J$59))))</f>
        <v/>
      </c>
      <c r="J73" s="506">
        <f>'Q3 Inv'!J$10</f>
        <v>0</v>
      </c>
      <c r="K73" s="500" t="str">
        <f>IF(L73="","",IF('BR3'!$L$20="ACTIVE",L73/L$68,IF('BR2'!$L$20="ACTIVE",L73/L$64,IF('BR1'!$L$20="ACTIVE",L73/L$60,L73/L$59))))</f>
        <v/>
      </c>
      <c r="L73" s="281">
        <f>'Q3 Inv'!L$10</f>
        <v>0</v>
      </c>
      <c r="M73" s="501" t="str">
        <f>IF(N73="","",IF('BR3'!$L$20="ACTIVE",N73/N$68,IF('BR2'!$L$20="ACTIVE",N73/N$64,IF('BR1'!$L$20="ACTIVE",N73/N$60,N73/N$59))))</f>
        <v/>
      </c>
      <c r="N73" s="670">
        <f>'Q3 Inv'!N$57</f>
        <v>0</v>
      </c>
      <c r="O73" s="668" t="str">
        <f>IF(P73="","",IF('BR3'!$L$20="ACTIVE",P73/P$68,IF('BR2'!$L$20="ACTIVE",P73/P$64,IF('BR1'!$L$20="ACTIVE",P73/P$60,P73/P$59))))</f>
        <v/>
      </c>
      <c r="P73" s="671">
        <f>'Q3 Inv'!P$10</f>
        <v>0</v>
      </c>
      <c r="Q73" s="668" t="str">
        <f>IF(R73="","",IF('BR3'!$L$20="ACTIVE",R73/R$68,IF('BR2'!$L$20="ACTIVE",R73/R$64,IF('BR1'!$L$20="ACTIVE",R73/R$60,R73/R$59))))</f>
        <v/>
      </c>
      <c r="R73" s="671">
        <f>'Q3 Inv'!R$10</f>
        <v>0</v>
      </c>
      <c r="S73" s="668" t="str">
        <f>IF(T73="","",IF('BR3'!$L$20="ACTIVE",T73/T$68,IF('BR2'!$L$20="ACTIVE",T73/T$64,IF('BR1'!$L$20="ACTIVE",T73/T$60,T73/T$59))))</f>
        <v/>
      </c>
      <c r="T73" s="671">
        <f>'Q3 Inv'!$T$10</f>
        <v>0</v>
      </c>
      <c r="U73" s="574"/>
    </row>
    <row r="74" spans="1:22" ht="18" customHeight="1">
      <c r="A74" s="549"/>
      <c r="B74" s="3439"/>
      <c r="C74" s="3440"/>
      <c r="D74" s="419" t="s">
        <v>285</v>
      </c>
      <c r="E74" s="500" t="str">
        <f>IF(F74="","",IF('BR3'!$L$20="ACTIVE",F74/F$68,IF('BR2'!$L$20="ACTIVE",F74/F$64,IF('BR1'!$L$20="ACTIVE",F74/F$60,F74/F$59))))</f>
        <v/>
      </c>
      <c r="F74" s="278">
        <f t="shared" si="4"/>
        <v>0</v>
      </c>
      <c r="G74" s="501" t="str">
        <f>IF(H74="","",IF('BR3'!$L$20="ACTIVE",H74/H$68,IF('BR2'!$L$20="ACTIVE",H74/H$64,IF('BR1'!$L$20="ACTIVE",H74/H$60,H74/H$59))))</f>
        <v/>
      </c>
      <c r="H74" s="505">
        <f>'Q4 Inv'!H$57</f>
        <v>0</v>
      </c>
      <c r="I74" s="501" t="str">
        <f>IF(J74="","",IF('BR3'!$L$20="ACTIVE",J74/J$68,IF('BR2'!$L$20="ACTIVE",J74/J$64,IF('BR1'!$L$20="ACTIVE",J74/J$60,J74/J$59))))</f>
        <v/>
      </c>
      <c r="J74" s="506">
        <f>'Q4 Inv'!J$10</f>
        <v>0</v>
      </c>
      <c r="K74" s="500" t="str">
        <f>IF(L74="","",IF('BR3'!$L$20="ACTIVE",L74/L$68,IF('BR2'!$L$20="ACTIVE",L74/L$64,IF('BR1'!$L$20="ACTIVE",L74/L$60,L74/L$59))))</f>
        <v/>
      </c>
      <c r="L74" s="281">
        <f>'Q4 Inv'!L$10</f>
        <v>0</v>
      </c>
      <c r="M74" s="501" t="str">
        <f>IF(N74="","",IF('BR3'!$L$20="ACTIVE",N74/N$68,IF('BR2'!$L$20="ACTIVE",N74/N$64,IF('BR1'!$L$20="ACTIVE",N74/N$60,N74/N$59))))</f>
        <v/>
      </c>
      <c r="N74" s="670">
        <f>'Q4 Inv'!N$57</f>
        <v>0</v>
      </c>
      <c r="O74" s="668" t="str">
        <f>IF(P74="","",IF('BR3'!$L$20="ACTIVE",P74/P$68,IF('BR2'!$L$20="ACTIVE",P74/P$64,IF('BR1'!$L$20="ACTIVE",P74/P$60,P74/P$59))))</f>
        <v/>
      </c>
      <c r="P74" s="671">
        <f>'Q4 Inv'!P$10</f>
        <v>0</v>
      </c>
      <c r="Q74" s="668" t="str">
        <f>IF(R74="","",IF('BR3'!$L$20="ACTIVE",R74/R$68,IF('BR2'!$L$20="ACTIVE",R74/R$64,IF('BR1'!$L$20="ACTIVE",R74/R$60,R74/R$59))))</f>
        <v/>
      </c>
      <c r="R74" s="671">
        <f>'Q4 Inv'!R$10</f>
        <v>0</v>
      </c>
      <c r="S74" s="668" t="str">
        <f>IF(T74="","",IF('BR3'!$L$20="ACTIVE",T74/T$68,IF('BR2'!$L$20="ACTIVE",T74/T$64,IF('BR1'!$L$20="ACTIVE",T74/T$60,T74/T$59))))</f>
        <v/>
      </c>
      <c r="T74" s="671">
        <f>'Q4 Inv'!$T$10</f>
        <v>0</v>
      </c>
      <c r="U74" s="574"/>
    </row>
    <row r="75" spans="1:22" ht="18" customHeight="1" thickBot="1">
      <c r="A75" s="549"/>
      <c r="B75" s="3441"/>
      <c r="C75" s="3442"/>
      <c r="D75" s="279" t="s">
        <v>131</v>
      </c>
      <c r="E75" s="420" t="str">
        <f>IF(F75="","",IF('BR3'!$L$20="ACTIVE",F75/F$68,IF('BR2'!$L$20="ACTIVE",F75/F$64,IF('BR1'!$L$20="ACTIVE",F75/F$60,F75/F$59))))</f>
        <v/>
      </c>
      <c r="F75" s="280">
        <f t="shared" si="4"/>
        <v>0</v>
      </c>
      <c r="G75" s="501" t="str">
        <f>IF(H75="","",IF('BR3'!$L$20="ACTIVE",H75/H$68,IF('BR2'!$L$20="ACTIVE",H75/H$64,IF('BR1'!$L$20="ACTIVE",H75/H$60,H75/H$59))))</f>
        <v/>
      </c>
      <c r="H75" s="505">
        <f>'Sup Inv'!H$57</f>
        <v>0</v>
      </c>
      <c r="I75" s="501" t="str">
        <f>IF(J75="","",IF('BR3'!$L$20="ACTIVE",J75/J$68,IF('BR2'!$L$20="ACTIVE",J75/J$64,IF('BR1'!$L$20="ACTIVE",J75/J$60,J75/J$59))))</f>
        <v/>
      </c>
      <c r="J75" s="506">
        <f>'Sup Inv'!J$10</f>
        <v>0</v>
      </c>
      <c r="K75" s="500" t="str">
        <f>IF(L75="","",IF('BR3'!$L$20="ACTIVE",L75/L$68,IF('BR2'!$L$20="ACTIVE",L75/L$64,IF('BR1'!$L$20="ACTIVE",L75/L$60,L75/L$59))))</f>
        <v/>
      </c>
      <c r="L75" s="281">
        <f>'Sup Inv'!L$10</f>
        <v>0</v>
      </c>
      <c r="M75" s="501" t="str">
        <f>IF(N75="","",IF('BR3'!$L$20="ACTIVE",N75/N$68,IF('BR2'!$L$20="ACTIVE",N75/N$64,IF('BR1'!$L$20="ACTIVE",N75/N$60,N75/N$59))))</f>
        <v/>
      </c>
      <c r="N75" s="670">
        <f>'Sup Inv'!N$57</f>
        <v>0</v>
      </c>
      <c r="O75" s="668" t="str">
        <f>IF(P75="","",IF('BR3'!$L$20="ACTIVE",P75/P$68,IF('BR2'!$L$20="ACTIVE",P75/P$64,IF('BR1'!$L$20="ACTIVE",P75/P$60,P75/P$59))))</f>
        <v/>
      </c>
      <c r="P75" s="671">
        <f>'Sup Inv'!P$10</f>
        <v>0</v>
      </c>
      <c r="Q75" s="668" t="str">
        <f>IF(R75="","",IF('BR3'!$L$20="ACTIVE",R75/R$68,IF('BR2'!$L$20="ACTIVE",R75/R$64,IF('BR1'!$L$20="ACTIVE",R75/R$60,R75/R$59))))</f>
        <v/>
      </c>
      <c r="R75" s="671">
        <f>'Sup Inv'!R$10</f>
        <v>0</v>
      </c>
      <c r="S75" s="668" t="str">
        <f>IF(T75="","",IF('BR3'!$L$20="ACTIVE",T75/T$68,IF('BR2'!$L$20="ACTIVE",T75/T$64,IF('BR1'!$L$20="ACTIVE",T75/T$60,T75/T$59))))</f>
        <v/>
      </c>
      <c r="T75" s="671">
        <f>'Sup Inv'!$T$10</f>
        <v>0</v>
      </c>
      <c r="U75" s="574"/>
    </row>
    <row r="76" spans="1:22" ht="18" customHeight="1" thickBot="1">
      <c r="A76" s="549"/>
      <c r="B76" s="431"/>
      <c r="C76" s="432"/>
      <c r="D76" s="433" t="s">
        <v>113</v>
      </c>
      <c r="E76" s="128"/>
      <c r="F76" s="130">
        <f t="shared" si="4"/>
        <v>0</v>
      </c>
      <c r="G76" s="128"/>
      <c r="H76" s="421"/>
      <c r="I76" s="129"/>
      <c r="J76" s="514"/>
      <c r="K76" s="128"/>
      <c r="L76" s="321"/>
      <c r="M76" s="129"/>
      <c r="N76" s="627"/>
      <c r="O76" s="628"/>
      <c r="P76" s="629"/>
      <c r="Q76" s="628"/>
      <c r="R76" s="630"/>
      <c r="S76" s="628"/>
      <c r="T76" s="629"/>
      <c r="U76" s="574"/>
    </row>
    <row r="77" spans="1:22" ht="18" customHeight="1" thickBot="1">
      <c r="A77" s="549"/>
      <c r="B77" s="434"/>
      <c r="C77" s="422"/>
      <c r="D77" s="18" t="s">
        <v>95</v>
      </c>
      <c r="E77" s="131" t="str">
        <f>IF(E78="","",1-E78)</f>
        <v/>
      </c>
      <c r="F77" s="144">
        <f>SUM(F71:F76)</f>
        <v>0</v>
      </c>
      <c r="G77" s="131" t="str">
        <f>IF(G78="","",1-G78)</f>
        <v/>
      </c>
      <c r="H77" s="133">
        <f>SUM(H71:H76)</f>
        <v>0</v>
      </c>
      <c r="I77" s="132" t="str">
        <f>IF(I78="","",1-I78)</f>
        <v/>
      </c>
      <c r="J77" s="184">
        <f>SUM(J71:J76)</f>
        <v>0</v>
      </c>
      <c r="K77" s="528" t="str">
        <f>IF(K78="","",1-K78)</f>
        <v/>
      </c>
      <c r="L77" s="133">
        <f>SUM(L71:L76)</f>
        <v>0</v>
      </c>
      <c r="M77" s="132" t="str">
        <f>IF(M78="","",1-M78)</f>
        <v/>
      </c>
      <c r="N77" s="631">
        <f>SUM(N71:N76)</f>
        <v>0</v>
      </c>
      <c r="O77" s="632" t="str">
        <f>IF(O78="","",1-O78)</f>
        <v/>
      </c>
      <c r="P77" s="633">
        <f>SUM(P71:P76)</f>
        <v>0</v>
      </c>
      <c r="Q77" s="632" t="str">
        <f>IF(Q78="","",1-Q78)</f>
        <v/>
      </c>
      <c r="R77" s="633">
        <f>SUM(R71:R76)</f>
        <v>0</v>
      </c>
      <c r="S77" s="632" t="str">
        <f>IF(S78="","",1-S78)</f>
        <v/>
      </c>
      <c r="T77" s="633">
        <f>SUM(T71:T76)</f>
        <v>0</v>
      </c>
      <c r="U77" s="574"/>
    </row>
    <row r="78" spans="1:22" ht="33.75" customHeight="1" thickTop="1" thickBot="1">
      <c r="A78" s="550"/>
      <c r="B78" s="2516"/>
      <c r="C78" s="2517"/>
      <c r="D78" s="2518" t="s">
        <v>132</v>
      </c>
      <c r="E78" s="435" t="str">
        <f>IF(F78="","",IF('BR3'!$L$20="ACTIVE",F$78/F$68,IF('BR2'!$L$20="ACTIVE",F$78/F$64,IF('BR1'!$L$20="ACTIVE",F$78/F$60,F$78/$F59))))</f>
        <v/>
      </c>
      <c r="F78" s="436">
        <f>IF('BR3'!$L$20="ACTIVE",F68-F77,IF('BR2'!$L$20="ACTIVE",F64-F77,IF('BR1'!$L$20="ACTIVE",F60-F77,F59-F77)))</f>
        <v>0</v>
      </c>
      <c r="G78" s="437" t="str">
        <f>IF(H78="","",IF('BR3'!$L$20="ACTIVE",H$78/H$68,IF('BR2'!$L$20="ACTIVE",H$78/H$64,IF('BR1'!$L$20="ACTIVE",H$78/H$60,H$78/$F59))))</f>
        <v/>
      </c>
      <c r="H78" s="438">
        <f>IF('BR3'!$L$20="ACTIVE",H68-H77,IF('BR2'!$L$20="ACTIVE",H64-H77,IF('BR1'!$L$20="ACTIVE",H60-H77,H59-H77)))</f>
        <v>0</v>
      </c>
      <c r="I78" s="437" t="str">
        <f>IF(J78="","",IF('BR3'!$L$20="ACTIVE",J$78/J$68,IF('BR2'!$L$20="ACTIVE",J$78/J$64,IF('BR1'!$L$20="ACTIVE",J$78/J$60,J$78/$F59))))</f>
        <v/>
      </c>
      <c r="J78" s="440">
        <f>IF('BR3'!$L$20="ACTIVE",J68-J77,IF('BR2'!$L$20="ACTIVE",J64-J77,IF('BR1'!$L$20="ACTIVE",J60-J77,J59-J77)))</f>
        <v>0</v>
      </c>
      <c r="K78" s="439" t="str">
        <f>IF(L78="","",IF('BR3'!$L$20="ACTIVE",L$78/L$68,IF('BR2'!$L$20="ACTIVE",L$78/L$64,IF('BR1'!$L$20="ACTIVE",L$78/L$60,L$78/$F59))))</f>
        <v/>
      </c>
      <c r="L78" s="436">
        <f>IF('BR3'!$L$20="ACTIVE",L68-L77,IF('BR2'!$L$20="ACTIVE",L64-L77,IF('BR1'!$L$20="ACTIVE",L60-L77,L59-L77)))</f>
        <v>0</v>
      </c>
      <c r="M78" s="437" t="str">
        <f>IF(N78="","",IF('BR3'!$L$20="ACTIVE",N$78/N$68,IF('BR2'!$L$20="ACTIVE",N$78/N$64,IF('BR1'!$L$20="ACTIVE",N$78/N$60,N$78/$F59))))</f>
        <v/>
      </c>
      <c r="N78" s="672">
        <f>IF('BR3'!$L$20="ACTIVE",N68-N77,IF('BR2'!$L$20="ACTIVE",N64-N77,IF('BR1'!$L$20="ACTIVE",N60-N77,N59-N77)))</f>
        <v>0</v>
      </c>
      <c r="O78" s="673" t="str">
        <f>IF(P78="","",IF('BR3'!$L$20="ACTIVE",P$78/P$68,IF('BR2'!$L$20="ACTIVE",P$78/P$64,IF('BR1'!$L$20="ACTIVE",P$78/P$60,P$78/$F59))))</f>
        <v/>
      </c>
      <c r="P78" s="674">
        <f>IF('BR3'!$L$20="ACTIVE",P68-P77,IF('BR2'!$L$20="ACTIVE",P64-P77,IF('BR1'!$L$20="ACTIVE",P60-P77,P59-P77)))</f>
        <v>0</v>
      </c>
      <c r="Q78" s="673" t="str">
        <f>IF(R78="","",IF('BR3'!$L$20="ACTIVE",R$78/R$68,IF('BR2'!$L$20="ACTIVE",R$78/R$64,IF('BR1'!$L$20="ACTIVE",R$78/R$63,R$78/$F59))))</f>
        <v/>
      </c>
      <c r="R78" s="674">
        <f>IF('BR3'!$L$20="ACTIVE",R68-R77,IF('BR2'!$L$20="ACTIVE",R64-R77,IF('BR1'!$L$20="ACTIVE",R60-R77,R59-R77)))</f>
        <v>0</v>
      </c>
      <c r="S78" s="673" t="str">
        <f>IF(T78="","",IF('BR3'!$L$20="ACTIVE",T$78/T$68,IF('BR2'!$L$20="ACTIVE",T$78/T$64,IF('BR1'!$L$20="ACTIVE",T$78/T$60,T$78/$F59))))</f>
        <v/>
      </c>
      <c r="T78" s="674">
        <f>IF('BR3'!$L$20="ACTIVE",T68-T77,IF('BR2'!$L$20="ACTIVE",T64-T77,IF('BR1'!$L$20="ACTIVE",T60-T77,T59-T77)))</f>
        <v>0</v>
      </c>
      <c r="U78" s="574"/>
    </row>
    <row r="79" spans="1:22" ht="16.5" thickTop="1" thickBot="1">
      <c r="A79" s="3472"/>
      <c r="B79" s="3472"/>
      <c r="C79" s="3472"/>
      <c r="D79" s="3472"/>
      <c r="E79" s="3472"/>
      <c r="F79" s="3472"/>
      <c r="G79" s="3472"/>
      <c r="H79" s="3472"/>
      <c r="I79" s="3472"/>
      <c r="J79" s="3472"/>
      <c r="K79" s="3472"/>
      <c r="L79" s="3472"/>
      <c r="M79" s="3472"/>
      <c r="N79" s="3472"/>
      <c r="O79" s="3472"/>
      <c r="P79" s="3472"/>
      <c r="Q79" s="441"/>
      <c r="R79" s="442"/>
      <c r="S79" s="441"/>
      <c r="T79" s="442"/>
    </row>
    <row r="80" spans="1:22" ht="33" customHeight="1" thickTop="1">
      <c r="A80" s="3460" t="s">
        <v>15</v>
      </c>
      <c r="B80" s="3461"/>
      <c r="C80" s="3461"/>
      <c r="D80" s="3462"/>
      <c r="E80" s="3452" t="s">
        <v>169</v>
      </c>
      <c r="F80" s="3453"/>
      <c r="G80" s="3548" t="s">
        <v>13</v>
      </c>
      <c r="H80" s="3549"/>
      <c r="I80" s="3549"/>
      <c r="J80" s="3549"/>
      <c r="K80" s="3549"/>
      <c r="L80" s="3550"/>
      <c r="M80" s="3478" t="s">
        <v>14</v>
      </c>
      <c r="N80" s="3479"/>
      <c r="O80" s="3480" t="s">
        <v>233</v>
      </c>
      <c r="P80" s="3481"/>
      <c r="Q80" s="2479"/>
      <c r="R80" s="676"/>
      <c r="S80" s="675"/>
      <c r="T80" s="676"/>
      <c r="U80" s="697"/>
    </row>
    <row r="81" spans="1:21" ht="15.75" customHeight="1" thickBot="1">
      <c r="A81" s="3648"/>
      <c r="B81" s="3447"/>
      <c r="C81" s="3447"/>
      <c r="D81" s="3464"/>
      <c r="E81" s="3454"/>
      <c r="F81" s="3455"/>
      <c r="G81" s="3482">
        <f>'ORIGINAL BUDGET'!$G$5</f>
        <v>0</v>
      </c>
      <c r="H81" s="3483"/>
      <c r="I81" s="295"/>
      <c r="J81" s="296">
        <f>'ORIGINAL BUDGET'!$I$5</f>
        <v>0</v>
      </c>
      <c r="K81" s="3482">
        <f>'ORIGINAL BUDGET'!$K$5</f>
        <v>0</v>
      </c>
      <c r="L81" s="3483"/>
      <c r="M81" s="3487">
        <f>'ORIGINAL BUDGET'!$M$5</f>
        <v>0</v>
      </c>
      <c r="N81" s="3487"/>
      <c r="O81" s="3487">
        <f>'ORIGINAL BUDGET'!$O$5</f>
        <v>0</v>
      </c>
      <c r="P81" s="3487"/>
      <c r="Q81" s="2479"/>
      <c r="R81" s="676"/>
      <c r="S81" s="675"/>
      <c r="T81" s="676"/>
      <c r="U81" s="697"/>
    </row>
    <row r="82" spans="1:21" ht="15" customHeight="1">
      <c r="A82" s="3648"/>
      <c r="B82" s="3447"/>
      <c r="C82" s="3447"/>
      <c r="D82" s="3464"/>
      <c r="E82" s="2482"/>
      <c r="F82" s="2483" t="s">
        <v>0</v>
      </c>
      <c r="G82" s="2484" t="s">
        <v>1</v>
      </c>
      <c r="H82" s="2485" t="s">
        <v>2</v>
      </c>
      <c r="I82" s="2486" t="s">
        <v>32</v>
      </c>
      <c r="J82" s="2487" t="s">
        <v>3</v>
      </c>
      <c r="K82" s="2488" t="s">
        <v>33</v>
      </c>
      <c r="L82" s="302" t="s">
        <v>4</v>
      </c>
      <c r="M82" s="2489" t="s">
        <v>5</v>
      </c>
      <c r="N82" s="689" t="s">
        <v>6</v>
      </c>
      <c r="O82" s="690" t="s">
        <v>34</v>
      </c>
      <c r="P82" s="2490" t="s">
        <v>7</v>
      </c>
      <c r="Q82" s="2480"/>
      <c r="R82" s="692"/>
      <c r="S82" s="691"/>
      <c r="T82" s="692"/>
      <c r="U82" s="693"/>
    </row>
    <row r="83" spans="1:21" ht="15.75">
      <c r="A83" s="3648"/>
      <c r="B83" s="3447"/>
      <c r="C83" s="3447"/>
      <c r="D83" s="3464"/>
      <c r="E83" s="2491" t="s">
        <v>16</v>
      </c>
      <c r="F83" s="2492"/>
      <c r="G83" s="2491" t="s">
        <v>16</v>
      </c>
      <c r="H83" s="2493" t="str">
        <f>"PCA "&amp; TEXT('ORIGINAL BUDGET'!$H$55,"GENERAL")</f>
        <v>PCA 53134-5520</v>
      </c>
      <c r="I83" s="160" t="s">
        <v>16</v>
      </c>
      <c r="J83" s="363" t="str">
        <f>"PCA "&amp; TEXT('ORIGINAL BUDGET'!$J$55,"GENERAL")</f>
        <v>PCA 0</v>
      </c>
      <c r="K83" s="511" t="s">
        <v>16</v>
      </c>
      <c r="L83" s="2494" t="str">
        <f>"PCA "&amp; TEXT('ORIGINAL BUDGET'!$L$55,"GENERAL")</f>
        <v>PCA 0</v>
      </c>
      <c r="M83" s="2495" t="s">
        <v>16</v>
      </c>
      <c r="N83" s="2496" t="str">
        <f>"PCA "&amp; TEXT('ORIGINAL BUDGET'!$N$55,"GENERAL")</f>
        <v>PCA 53133-5520</v>
      </c>
      <c r="O83" s="2497" t="s">
        <v>16</v>
      </c>
      <c r="P83" s="2498" t="str">
        <f>"PCA "&amp; TEXT('ORIGINAL BUDGET'!$P$55,"GENERAL")</f>
        <v>PCA 0</v>
      </c>
      <c r="Q83" s="2480"/>
      <c r="R83" s="692"/>
      <c r="S83" s="691"/>
      <c r="T83" s="692"/>
      <c r="U83" s="693"/>
    </row>
    <row r="84" spans="1:21" ht="15.75">
      <c r="A84" s="3463"/>
      <c r="B84" s="3447"/>
      <c r="C84" s="3447"/>
      <c r="D84" s="3464"/>
      <c r="E84" s="2491"/>
      <c r="F84" s="2492" t="s">
        <v>87</v>
      </c>
      <c r="G84" s="2491" t="s">
        <v>88</v>
      </c>
      <c r="H84" s="2499" t="s">
        <v>88</v>
      </c>
      <c r="I84" s="160" t="s">
        <v>88</v>
      </c>
      <c r="J84" s="179" t="s">
        <v>88</v>
      </c>
      <c r="K84" s="2500" t="s">
        <v>88</v>
      </c>
      <c r="L84" s="2501" t="s">
        <v>88</v>
      </c>
      <c r="M84" s="2495" t="s">
        <v>88</v>
      </c>
      <c r="N84" s="2502" t="s">
        <v>88</v>
      </c>
      <c r="O84" s="2497" t="s">
        <v>88</v>
      </c>
      <c r="P84" s="2503" t="s">
        <v>88</v>
      </c>
      <c r="Q84" s="2480"/>
      <c r="R84" s="692"/>
      <c r="S84" s="694"/>
      <c r="T84" s="692"/>
      <c r="U84" s="693"/>
    </row>
    <row r="85" spans="1:21" ht="16.5" customHeight="1" thickBot="1">
      <c r="A85" s="3649"/>
      <c r="B85" s="3650"/>
      <c r="C85" s="3650"/>
      <c r="D85" s="3651"/>
      <c r="E85" s="2504" t="s">
        <v>91</v>
      </c>
      <c r="F85" s="2505" t="s">
        <v>90</v>
      </c>
      <c r="G85" s="2506" t="str">
        <f>'ORIGINAL BUDGET'!H$7</f>
        <v>I&amp;E GF</v>
      </c>
      <c r="H85" s="2507">
        <f>'ORIGINAL BUDGET'!I$7</f>
        <v>0</v>
      </c>
      <c r="I85" s="2508" t="str">
        <f>'ORIGINAL BUDGET'!J$7</f>
        <v>-</v>
      </c>
      <c r="J85" s="2509">
        <f>'ORIGINAL BUDGET'!K$7</f>
        <v>0</v>
      </c>
      <c r="K85" s="2510">
        <f>'ORIGINAL BUDGET'!L$7</f>
        <v>0</v>
      </c>
      <c r="L85" s="2511">
        <f>'ORIGINAL BUDGET'!M$7</f>
        <v>0</v>
      </c>
      <c r="M85" s="2512" t="str">
        <f>'ORIGINAL BUDGET'!N$7</f>
        <v>Combined Fed\State</v>
      </c>
      <c r="N85" s="2513">
        <f>'ORIGINAL BUDGET'!O$7</f>
        <v>0</v>
      </c>
      <c r="O85" s="2514" t="str">
        <f>'ORIGINAL BUDGET'!P$7</f>
        <v>Combined*
Fed/Agency</v>
      </c>
      <c r="P85" s="2515">
        <f>'ORIGINAL BUDGET'!Q$7</f>
        <v>0</v>
      </c>
      <c r="Q85" s="2481"/>
      <c r="R85" s="695"/>
      <c r="S85" s="696"/>
      <c r="T85" s="695"/>
      <c r="U85" s="693"/>
    </row>
    <row r="86" spans="1:21" ht="33" customHeight="1" thickTop="1" thickBot="1">
      <c r="A86" s="3466" t="s">
        <v>368</v>
      </c>
      <c r="B86" s="3467"/>
      <c r="C86" s="3467"/>
      <c r="D86" s="3467"/>
      <c r="E86" s="3467"/>
      <c r="F86" s="3468"/>
      <c r="G86" s="3645" t="s">
        <v>13</v>
      </c>
      <c r="H86" s="3646"/>
      <c r="I86" s="3646"/>
      <c r="J86" s="3646"/>
      <c r="K86" s="3646"/>
      <c r="L86" s="3647"/>
      <c r="M86" s="3641" t="s">
        <v>14</v>
      </c>
      <c r="N86" s="3642"/>
      <c r="O86" s="3643" t="s">
        <v>233</v>
      </c>
      <c r="P86" s="3643"/>
      <c r="Q86" s="675"/>
      <c r="R86" s="676"/>
      <c r="S86" s="677"/>
      <c r="T86" s="676"/>
      <c r="U86" s="3633" t="s">
        <v>395</v>
      </c>
    </row>
    <row r="87" spans="1:21" ht="18" customHeight="1" thickTop="1" thickBot="1">
      <c r="A87" s="3469"/>
      <c r="B87" s="3470"/>
      <c r="C87" s="3470"/>
      <c r="D87" s="3470"/>
      <c r="E87" s="3470"/>
      <c r="F87" s="3471"/>
      <c r="G87" s="152"/>
      <c r="H87" s="428">
        <f>$H$29</f>
        <v>0</v>
      </c>
      <c r="I87" s="152"/>
      <c r="J87" s="429">
        <f>$J$29</f>
        <v>0</v>
      </c>
      <c r="K87" s="532"/>
      <c r="L87" s="153">
        <f>$L$29</f>
        <v>0</v>
      </c>
      <c r="M87" s="156"/>
      <c r="N87" s="648">
        <f>$N$29</f>
        <v>0</v>
      </c>
      <c r="O87" s="649"/>
      <c r="P87" s="595">
        <f>$P$29</f>
        <v>0</v>
      </c>
      <c r="Q87" s="675"/>
      <c r="R87" s="676"/>
      <c r="S87" s="677"/>
      <c r="T87" s="676"/>
      <c r="U87" s="3633"/>
    </row>
    <row r="88" spans="1:21" ht="18" customHeight="1" thickTop="1">
      <c r="A88" s="305"/>
      <c r="B88" s="3433" t="s">
        <v>270</v>
      </c>
      <c r="C88" s="3434"/>
      <c r="D88" s="2710" t="s">
        <v>153</v>
      </c>
      <c r="E88" s="400"/>
      <c r="F88" s="306">
        <f>H88+J88+L88+N88+P88+R88+T88</f>
        <v>0</v>
      </c>
      <c r="G88" s="486" t="str">
        <f>IF(H88&gt;"",1,"")</f>
        <v/>
      </c>
      <c r="H88" s="494">
        <f>IF('BR1'!$L$20="Active",'ORIGINAL BUDGET'!$H$58,IF('BR2'!$L$20="Active",'ORIGINAL BUDGET'!$H$58,IF('BR3'!$L$20="Active",'ORIGINAL BUDGET'!$H$58,IF('ORIGINAL BUDGET'!$L$20="Active",'ORIGINAL BUDGET'!$H$58,""))))</f>
        <v>0</v>
      </c>
      <c r="I88" s="507">
        <v>1</v>
      </c>
      <c r="J88" s="530">
        <f>IF('BR1'!$L$20="Active",'ORIGINAL BUDGET'!J$11,IF('BR2'!$L$20="Active",'ORIGINAL BUDGET'!J$11,IF('BR3'!$L$20="Active",'ORIGINAL BUDGET'!J$11,IF('ORIGINAL BUDGET'!$L$20="Active",'ORIGINAL BUDGET'!J$11,""))))</f>
        <v>0</v>
      </c>
      <c r="K88" s="515">
        <v>1</v>
      </c>
      <c r="L88" s="496">
        <f>IF('BR1'!$L$20="Active",'ORIGINAL BUDGET'!L$11,IF('BR2'!$L$20="Active",'ORIGINAL BUDGET'!L$11,IF('BR3'!$L$20="Active",'ORIGINAL BUDGET'!L$11,IF('ORIGINAL BUDGET'!$L$20="Active",'ORIGINAL BUDGET'!L$11,""))))</f>
        <v>0</v>
      </c>
      <c r="M88" s="486" t="str">
        <f>IF(N88&gt;"",1,"")</f>
        <v/>
      </c>
      <c r="N88" s="651">
        <f>IF('BR1'!$L$20="Active",'ORIGINAL BUDGET'!N$58,IF('BR2'!$L$20="Active",'ORIGINAL BUDGET'!N$58,IF('BR3'!$L$20="Active",'ORIGINAL BUDGET'!N$58,IF('ORIGINAL BUDGET'!$L$20="Active",'ORIGINAL BUDGET'!N$58,""))))</f>
        <v>0</v>
      </c>
      <c r="O88" s="655">
        <v>1</v>
      </c>
      <c r="P88" s="654">
        <f>IF('BR1'!$L$20="Active",'ORIGINAL BUDGET'!P$11,IF('BR2'!$L$20="Active",'ORIGINAL BUDGET'!P$11,IF('BR3'!$L$20="Active",'ORIGINAL BUDGET'!P$11,IF('ORIGINAL BUDGET'!$L$20="Active",'ORIGINAL BUDGET'!P$11,""))))</f>
        <v>0</v>
      </c>
      <c r="Q88" s="675"/>
      <c r="R88" s="676"/>
      <c r="S88" s="677"/>
      <c r="T88" s="676"/>
      <c r="U88" s="3633"/>
    </row>
    <row r="89" spans="1:21" ht="18" customHeight="1" thickBot="1">
      <c r="A89" s="307"/>
      <c r="B89" s="3435"/>
      <c r="C89" s="3436"/>
      <c r="D89" s="2709" t="s">
        <v>140</v>
      </c>
      <c r="E89" s="317"/>
      <c r="F89" s="402" t="str">
        <f>IF('BR1'!$L$20="Active",SUM(H89+J89+L89+N89+P89+R89+T89),IF('BR2'!$L$20="Active", SUM(H89+J89+L89+N89+P89+R89+T89),IF('BR3'!$L$20="Active", SUM(H89+J89+L89+N89+P89+R89+T89),"")))</f>
        <v/>
      </c>
      <c r="G89" s="2644" t="str">
        <f>IF(H89&gt;"",1,"")</f>
        <v/>
      </c>
      <c r="H89" s="494" t="str">
        <f>IF('BR1'!$L$20="Active",'BR1'!$H$58,IF('BR2'!$L$20="Active",'BR1'!$H$58,IF('BR3'!$L$20="Active",'BR1'!$H$58,"")))</f>
        <v/>
      </c>
      <c r="I89" s="498">
        <v>1</v>
      </c>
      <c r="J89" s="403" t="str">
        <f>IF('BR1'!$L$20="Active",'BR1'!J$11,IF('BR2'!$L$20="Active",'BR1'!J$11,IF('BR3'!$L$20="Active",'BR1'!J$11,"")))</f>
        <v/>
      </c>
      <c r="K89" s="492">
        <v>1</v>
      </c>
      <c r="L89" s="496" t="str">
        <f>IF('BR1'!$L$20="Active",'BR1'!L$11,IF('BR2'!$L$20="Active",'BR1'!L$11,IF('BR3'!$L$20="Active",'BR1'!L$11,"")))</f>
        <v/>
      </c>
      <c r="M89" s="2644" t="str">
        <f>IF(N89&gt;"",1,"")</f>
        <v/>
      </c>
      <c r="N89" s="651" t="str">
        <f>IF('BR1'!$L$20="Active",'BR1'!N$58,IF('BR2'!$L$20="Active",'BR1'!N$58,IF('BR3'!$L$20="Active",'BR1'!N$58,"")))</f>
        <v/>
      </c>
      <c r="O89" s="657">
        <v>1</v>
      </c>
      <c r="P89" s="652" t="str">
        <f>IF('BR1'!$L$20="Active",'BR1'!P$11,IF('BR2'!$L$20="Active",'BR1'!P$11,IF('BR3'!$L$20="Active",'BR1'!P$11,"")))</f>
        <v/>
      </c>
      <c r="Q89" s="675"/>
      <c r="R89" s="676"/>
      <c r="S89" s="677"/>
      <c r="T89" s="676"/>
      <c r="U89" s="3633"/>
    </row>
    <row r="90" spans="1:21" ht="18" customHeight="1" thickTop="1" thickBot="1">
      <c r="A90" s="307"/>
      <c r="B90" s="3435"/>
      <c r="C90" s="3436"/>
      <c r="D90" s="91" t="s">
        <v>271</v>
      </c>
      <c r="E90" s="405" t="str">
        <f>IF($F89="","",(F89-F88)/F88)</f>
        <v/>
      </c>
      <c r="F90" s="406" t="str">
        <f>IF($F89="","",F89-F88)</f>
        <v/>
      </c>
      <c r="G90" s="405" t="str">
        <f>IF($F89="","",(H89-H88)/H88)</f>
        <v/>
      </c>
      <c r="H90" s="412" t="str">
        <f>IF($F89="","",H89-H88)</f>
        <v/>
      </c>
      <c r="I90" s="413" t="str">
        <f>IF($F89="","",(J89-J88)/J88)</f>
        <v/>
      </c>
      <c r="J90" s="531" t="str">
        <f>IF($F89="","",J89-J88)</f>
        <v/>
      </c>
      <c r="K90" s="411" t="str">
        <f>IF($F89="","",(L89-L88)/L88)</f>
        <v/>
      </c>
      <c r="L90" s="406" t="str">
        <f>IF($F89="","",L89-L88)</f>
        <v/>
      </c>
      <c r="M90" s="410" t="str">
        <f>IF($F89="","",(N89-N88)/N88)</f>
        <v/>
      </c>
      <c r="N90" s="678" t="str">
        <f>IF($F89="","",N89-N88)</f>
        <v/>
      </c>
      <c r="O90" s="609" t="str">
        <f>IF($F89="","",(P89-P88)/P88)</f>
        <v/>
      </c>
      <c r="P90" s="610" t="str">
        <f>IF($F89="","",P89-P88)</f>
        <v/>
      </c>
      <c r="Q90" s="675" t="str">
        <f>IF(R89="","",(R89-R88)/R88)</f>
        <v/>
      </c>
      <c r="R90" s="676">
        <f>R89-R88</f>
        <v>0</v>
      </c>
      <c r="S90" s="677" t="str">
        <f>IF($F89="","",(T89-T88)/T88)</f>
        <v/>
      </c>
      <c r="T90" s="676" t="str">
        <f>IF($F89="","",T89-T88)</f>
        <v/>
      </c>
      <c r="U90" s="2678">
        <f>ABS(SUM(H90,J90,L90,N90,P90,R90,T90))</f>
        <v>0</v>
      </c>
    </row>
    <row r="91" spans="1:21" ht="18" customHeight="1" thickTop="1">
      <c r="A91" s="311"/>
      <c r="B91" s="3435"/>
      <c r="C91" s="3436"/>
      <c r="D91" s="37"/>
      <c r="E91" s="37"/>
      <c r="F91" s="37"/>
      <c r="G91" s="48"/>
      <c r="H91" s="2646"/>
      <c r="I91" s="48"/>
      <c r="J91" s="48"/>
      <c r="K91" s="2647"/>
      <c r="L91" s="48"/>
      <c r="M91" s="48"/>
      <c r="N91" s="611"/>
      <c r="O91" s="659"/>
      <c r="P91" s="659"/>
      <c r="Q91" s="675"/>
      <c r="R91" s="676"/>
      <c r="S91" s="677"/>
      <c r="T91" s="676"/>
      <c r="U91" s="3634"/>
    </row>
    <row r="92" spans="1:21" ht="18" customHeight="1">
      <c r="A92" s="311"/>
      <c r="B92" s="3435"/>
      <c r="C92" s="3436"/>
      <c r="D92" s="2709" t="s">
        <v>140</v>
      </c>
      <c r="E92" s="509"/>
      <c r="F92" s="402" t="str">
        <f>IF('BR3'!$L$20="Active",H92+J92+L92+N92+P92+R92+T92,IF('BR2'!$L$20="Active",H92+J92+L92+N92+P92+R92+T92,""))</f>
        <v/>
      </c>
      <c r="G92" s="486" t="str">
        <f>IF(H92&gt;"",1,"")</f>
        <v/>
      </c>
      <c r="H92" s="494" t="str">
        <f>IF('BR3'!$L$20="Active",'BR1'!$H$58,IF('BR2'!$L$20="Active",'BR1'!$H$58,""))</f>
        <v/>
      </c>
      <c r="I92" s="495">
        <v>1</v>
      </c>
      <c r="J92" s="403" t="str">
        <f>IF('BR3'!$L$20="Active",'BR1'!J$11,IF('BR2'!$L$20="Active",'BR1'!J$11,""))</f>
        <v/>
      </c>
      <c r="K92" s="515">
        <v>1</v>
      </c>
      <c r="L92" s="496" t="str">
        <f>IF('BR3'!$L$20="Active",'BR1'!L$11,IF('BR2'!$L$20="Active",'BR1'!L$11,""))</f>
        <v/>
      </c>
      <c r="M92" s="486" t="str">
        <f>IF(N92&gt;"",1,"")</f>
        <v/>
      </c>
      <c r="N92" s="651" t="str">
        <f>IF('BR3'!$L$20="Active",'BR1'!N$58,IF('BR2'!$L$20="Active",'BR1'!N$58,""))</f>
        <v/>
      </c>
      <c r="O92" s="655">
        <v>1</v>
      </c>
      <c r="P92" s="652" t="str">
        <f>IF('BR3'!$L$20="Active",'BR1'!P$11,IF('BR2'!$L$20="Active",'BR1'!P$11,""))</f>
        <v/>
      </c>
      <c r="Q92" s="675"/>
      <c r="R92" s="676"/>
      <c r="S92" s="677"/>
      <c r="T92" s="676"/>
      <c r="U92" s="3634"/>
    </row>
    <row r="93" spans="1:21" ht="18" customHeight="1" thickBot="1">
      <c r="A93" s="307"/>
      <c r="B93" s="3435"/>
      <c r="C93" s="3436"/>
      <c r="D93" s="2709" t="s">
        <v>141</v>
      </c>
      <c r="E93" s="308"/>
      <c r="F93" s="491" t="str">
        <f>IF('BR3'!$L$20="Active",H93+J93+L93+N93+P93+R93+T93,IF('BR2'!$L$20="Active",H93+J93+L93+N93+P93+R93+T93,""))</f>
        <v/>
      </c>
      <c r="G93" s="2644" t="str">
        <f>IF(H93&gt;"",1,"")</f>
        <v/>
      </c>
      <c r="H93" s="497" t="str">
        <f>IF('BR3'!$L$20="Active",'BR2'!$H$58,IF('BR2'!$L$20="Active",'BR2'!$H$58,""))</f>
        <v/>
      </c>
      <c r="I93" s="498">
        <v>1</v>
      </c>
      <c r="J93" s="310" t="str">
        <f>IF('BR3'!$L$20="Active",'BR2'!J$11,IF('BR2'!$L$20="Active",'BR2'!J$11,""))</f>
        <v/>
      </c>
      <c r="K93" s="516">
        <v>1</v>
      </c>
      <c r="L93" s="309" t="str">
        <f>IF('BR3'!$L$20="Active",'BR2'!L$11,IF('BR2'!$L$20="Active",'BR2'!L$11,""))</f>
        <v/>
      </c>
      <c r="M93" s="2644" t="str">
        <f>IF(N93&gt;"",1,"")</f>
        <v/>
      </c>
      <c r="N93" s="663" t="str">
        <f>IF('BR3'!$L$20="Active",'BR2'!N$58,IF('BR2'!$L$20="Active",'BR2'!N$58,""))</f>
        <v/>
      </c>
      <c r="O93" s="657">
        <v>1</v>
      </c>
      <c r="P93" s="665" t="str">
        <f>IF('BR3'!$L$20="Active",'BR2'!P$11,IF('BR2'!$L$20="Active",'BR2'!P$11,""))</f>
        <v/>
      </c>
      <c r="Q93" s="675"/>
      <c r="R93" s="676"/>
      <c r="S93" s="677"/>
      <c r="T93" s="676"/>
      <c r="U93" s="3634"/>
    </row>
    <row r="94" spans="1:21" ht="18" customHeight="1" thickTop="1" thickBot="1">
      <c r="A94" s="311"/>
      <c r="B94" s="3435"/>
      <c r="C94" s="3436"/>
      <c r="D94" s="91" t="s">
        <v>271</v>
      </c>
      <c r="E94" s="405" t="str">
        <f>IF($F93="","",(F93-F92)/F92)</f>
        <v/>
      </c>
      <c r="F94" s="406" t="str">
        <f>IF($F93="","",F93-F92)</f>
        <v/>
      </c>
      <c r="G94" s="405" t="str">
        <f>IF($F93="","",(H93-H92)/H92)</f>
        <v/>
      </c>
      <c r="H94" s="406" t="str">
        <f>IF($F93="","",H93-H92)</f>
        <v/>
      </c>
      <c r="I94" s="413" t="str">
        <f>IF($F93="","",(J93-J92)/J92)</f>
        <v/>
      </c>
      <c r="J94" s="531" t="str">
        <f>IF($F93="","",J93-J92)</f>
        <v/>
      </c>
      <c r="K94" s="411" t="str">
        <f>IF($F93="","",(L93-L92)/L92)</f>
        <v/>
      </c>
      <c r="L94" s="406" t="str">
        <f>IF($F93="","",L93-L92)</f>
        <v/>
      </c>
      <c r="M94" s="410" t="str">
        <f>IF($F93="","",(N93-N92)/N92)</f>
        <v/>
      </c>
      <c r="N94" s="678" t="str">
        <f>IF($F93="","",N93-N92)</f>
        <v/>
      </c>
      <c r="O94" s="609" t="str">
        <f>IF($F93="","",(P93-P92)/P92)</f>
        <v/>
      </c>
      <c r="P94" s="610" t="str">
        <f>IF($F93="","",P93-P92)</f>
        <v/>
      </c>
      <c r="Q94" s="675" t="str">
        <f>IF(R93="","",(R93-R92)/R92)</f>
        <v/>
      </c>
      <c r="R94" s="676">
        <f>R93-R92</f>
        <v>0</v>
      </c>
      <c r="S94" s="677" t="str">
        <f>IF($F93="","",(T93-T92)/T92)</f>
        <v/>
      </c>
      <c r="T94" s="676" t="str">
        <f>IF($F93="","",T93-T92)</f>
        <v/>
      </c>
      <c r="U94" s="2678">
        <f>ABS(SUM(H94,J94,L94,N94,P94,R94,T94))</f>
        <v>0</v>
      </c>
    </row>
    <row r="95" spans="1:21" ht="18" customHeight="1" thickTop="1">
      <c r="A95" s="311"/>
      <c r="B95" s="3435"/>
      <c r="C95" s="3436"/>
      <c r="D95" s="37"/>
      <c r="E95" s="37"/>
      <c r="F95" s="37"/>
      <c r="G95" s="48"/>
      <c r="H95" s="2646"/>
      <c r="I95" s="48"/>
      <c r="J95" s="48"/>
      <c r="K95" s="2647"/>
      <c r="L95" s="48"/>
      <c r="M95" s="48"/>
      <c r="N95" s="611"/>
      <c r="O95" s="659"/>
      <c r="P95" s="659"/>
      <c r="Q95" s="675"/>
      <c r="R95" s="676"/>
      <c r="S95" s="677"/>
      <c r="T95" s="676"/>
      <c r="U95" s="3634"/>
    </row>
    <row r="96" spans="1:21" ht="18" customHeight="1">
      <c r="A96" s="311"/>
      <c r="B96" s="3435"/>
      <c r="C96" s="3436"/>
      <c r="D96" s="2709" t="s">
        <v>141</v>
      </c>
      <c r="E96" s="509"/>
      <c r="F96" s="402" t="str">
        <f>IF('BR3'!$L$20="Active", H96+J96+L96+N96+P96+R96+T96,"")</f>
        <v/>
      </c>
      <c r="G96" s="486" t="str">
        <f>IF(H96&gt;"",1,"")</f>
        <v/>
      </c>
      <c r="H96" s="494" t="str">
        <f>IF('BR3'!$L$20="Active", 'BR2'!$H$58,"")</f>
        <v/>
      </c>
      <c r="I96" s="495">
        <v>1</v>
      </c>
      <c r="J96" s="403" t="str">
        <f>IF('BR3'!$L$20="Active", 'BR2'!J$11,"")</f>
        <v/>
      </c>
      <c r="K96" s="518">
        <v>1</v>
      </c>
      <c r="L96" s="496" t="str">
        <f>IF('BR3'!$L$20="Active", 'BR2'!L$11,"")</f>
        <v/>
      </c>
      <c r="M96" s="486" t="str">
        <f>IF(N96&gt;"",1,"")</f>
        <v/>
      </c>
      <c r="N96" s="651" t="str">
        <f>IF('BR3'!$L$20="Active", 'BR2'!N$58,"")</f>
        <v/>
      </c>
      <c r="O96" s="655">
        <v>1</v>
      </c>
      <c r="P96" s="652" t="str">
        <f>IF('BR3'!$L$20="Active", 'BR2'!P$11,"")</f>
        <v/>
      </c>
      <c r="Q96" s="675"/>
      <c r="R96" s="676"/>
      <c r="S96" s="677"/>
      <c r="T96" s="676"/>
      <c r="U96" s="3634"/>
    </row>
    <row r="97" spans="1:22" ht="18" customHeight="1" thickBot="1">
      <c r="A97" s="307"/>
      <c r="B97" s="3435"/>
      <c r="C97" s="3436"/>
      <c r="D97" s="2709" t="s">
        <v>142</v>
      </c>
      <c r="E97" s="308"/>
      <c r="F97" s="491" t="str">
        <f>IF('BR3'!$L$20="Active", H97+J97+L97+N97+P97+R97+T97,"")</f>
        <v/>
      </c>
      <c r="G97" s="2644" t="str">
        <f>IF(H97&gt;"",1,"")</f>
        <v/>
      </c>
      <c r="H97" s="497" t="str">
        <f>IF('BR3'!$L$20="Active", 'BR3'!$H$58,"")</f>
        <v/>
      </c>
      <c r="I97" s="498">
        <v>1</v>
      </c>
      <c r="J97" s="310" t="str">
        <f>IF('BR3'!$L$20="Active", 'BR3'!J$11,"")</f>
        <v/>
      </c>
      <c r="K97" s="516">
        <v>1</v>
      </c>
      <c r="L97" s="309" t="str">
        <f>IF('BR3'!$L$20="Active", 'BR3'!L$11,"")</f>
        <v/>
      </c>
      <c r="M97" s="2644" t="str">
        <f>IF(N97&gt;"",1,"")</f>
        <v/>
      </c>
      <c r="N97" s="663" t="str">
        <f>IF('BR3'!$L$20="Active", 'BR3'!N$58,"")</f>
        <v/>
      </c>
      <c r="O97" s="657">
        <v>1</v>
      </c>
      <c r="P97" s="665" t="str">
        <f>IF('BR3'!$L$20="Active", 'BR3'!P$11,"")</f>
        <v/>
      </c>
      <c r="Q97" s="675"/>
      <c r="R97" s="676"/>
      <c r="S97" s="677"/>
      <c r="T97" s="676"/>
      <c r="U97" s="3634"/>
    </row>
    <row r="98" spans="1:22" ht="18" customHeight="1" thickTop="1" thickBot="1">
      <c r="A98" s="311"/>
      <c r="B98" s="3435"/>
      <c r="C98" s="3436"/>
      <c r="D98" s="2711" t="s">
        <v>271</v>
      </c>
      <c r="E98" s="405" t="str">
        <f>IF($F97="","",(F97-F96)/F96)</f>
        <v/>
      </c>
      <c r="F98" s="406" t="str">
        <f>IF($F97="","",F97-F96)</f>
        <v/>
      </c>
      <c r="G98" s="405" t="str">
        <f>IF($F97="","",(H97-H96)/H96)</f>
        <v/>
      </c>
      <c r="H98" s="406" t="str">
        <f>IF($F97="","",H97-H96)</f>
        <v/>
      </c>
      <c r="I98" s="413" t="str">
        <f>IF($F97="","",(J97-J96)/J96)</f>
        <v/>
      </c>
      <c r="J98" s="531" t="str">
        <f>IF($F97="","",J97-J96)</f>
        <v/>
      </c>
      <c r="K98" s="411" t="str">
        <f>IF($F97="","",(L97-L96)/L96)</f>
        <v/>
      </c>
      <c r="L98" s="406" t="str">
        <f>IF($F97="","",L97-L96)</f>
        <v/>
      </c>
      <c r="M98" s="410" t="str">
        <f>IF($F97="","",(N97-N96)/N96)</f>
        <v/>
      </c>
      <c r="N98" s="678" t="str">
        <f>IF($F97="","",N97-N96)</f>
        <v/>
      </c>
      <c r="O98" s="609" t="str">
        <f>IF($F97="","",(P97-P96)/P96)</f>
        <v/>
      </c>
      <c r="P98" s="610" t="str">
        <f>IF($F97="","",P97-P96)</f>
        <v/>
      </c>
      <c r="Q98" s="675" t="str">
        <f>IF(R97="","",(R97-R96)/R96)</f>
        <v/>
      </c>
      <c r="R98" s="676">
        <f>R97-R96</f>
        <v>0</v>
      </c>
      <c r="S98" s="677" t="str">
        <f>IF($F97="","",(T97-T96)/T96)</f>
        <v/>
      </c>
      <c r="T98" s="676" t="str">
        <f>IF($F97="","",T97-T96)</f>
        <v/>
      </c>
      <c r="U98" s="2679">
        <f>ABS(SUM(H98,J98,L98,N98,P98,R98,T98))</f>
        <v>0</v>
      </c>
    </row>
    <row r="99" spans="1:22" ht="17.25" thickTop="1" thickBot="1">
      <c r="A99" s="311"/>
      <c r="B99" s="430"/>
      <c r="C99" s="314"/>
      <c r="D99" s="318"/>
      <c r="E99" s="316"/>
      <c r="F99" s="316"/>
      <c r="G99" s="316"/>
      <c r="H99" s="320"/>
      <c r="I99" s="316"/>
      <c r="J99" s="316"/>
      <c r="K99" s="519"/>
      <c r="L99" s="316"/>
      <c r="M99" s="316"/>
      <c r="N99" s="319"/>
      <c r="O99" s="666"/>
      <c r="P99" s="666"/>
      <c r="Q99" s="675"/>
      <c r="R99" s="676"/>
      <c r="S99" s="677"/>
      <c r="T99" s="676"/>
      <c r="U99" s="2680">
        <f>SUM(U90:U98)</f>
        <v>0</v>
      </c>
      <c r="V99" s="2681" t="s">
        <v>398</v>
      </c>
    </row>
    <row r="100" spans="1:22" ht="18" customHeight="1">
      <c r="A100" s="311"/>
      <c r="B100" s="3437" t="s">
        <v>223</v>
      </c>
      <c r="C100" s="3438"/>
      <c r="D100" s="419" t="s">
        <v>282</v>
      </c>
      <c r="E100" s="500" t="str">
        <f>IF(F100="","",IF('BR3'!$L$20="ACTIVE",F100/F$97,IF('BR2'!$L$20="ACTIVE",F100/F$93,IF('BR1'!$L$20="ACTIVE",F100/F$89,F100/F$88))))</f>
        <v/>
      </c>
      <c r="F100" s="415">
        <f>H100+J100+L100+N100+P100+R100+T100</f>
        <v>0</v>
      </c>
      <c r="G100" s="501" t="str">
        <f>IF(H100="","",IF('BR3'!$L$20="ACTIVE",H100/H$97,IF('BR2'!$L$20="ACTIVE",H100/H$93,IF('BR1'!$L$20="ACTIVE",H100/H$89,H100/H$88))))</f>
        <v/>
      </c>
      <c r="H100" s="502">
        <f>'Q1 Inv'!H$58</f>
        <v>0</v>
      </c>
      <c r="I100" s="501" t="str">
        <f>IF(J100="","",IF('BR3'!$L$20="ACTIVE",J100/J$97,IF('BR2'!$L$20="ACTIVE",J100/J$93,IF('BR1'!$L$20="ACTIVE",J100/J$89,J100/J$88))))</f>
        <v/>
      </c>
      <c r="J100" s="444">
        <f>'Q1 Inv'!J$11</f>
        <v>0</v>
      </c>
      <c r="K100" s="520" t="str">
        <f>IF(L100="","",IF('BR3'!$L$20="ACTIVE",L100/L$97,IF('BR2'!$L$20="ACTIVE",L100/L$93,IF('BR1'!$L$20="ACTIVE",L100/L$89,L100/L$88))))</f>
        <v/>
      </c>
      <c r="L100" s="503">
        <f>'Q1 Inv'!L$11</f>
        <v>0</v>
      </c>
      <c r="M100" s="443" t="str">
        <f>IF(N100="","",IF('BR3'!$L$20="ACTIVE",N100/N$97,IF('BR2'!$L$20="ACTIVE",N100/N$93,IF('BR1'!$L$20="ACTIVE",N100/N$89,N100/N$88))))</f>
        <v/>
      </c>
      <c r="N100" s="679">
        <f>'Q1 Inv'!N$58</f>
        <v>0</v>
      </c>
      <c r="O100" s="680" t="str">
        <f>IF(P100="","",IF('BR3'!$L$20="ACTIVE",P100/P$97,IF('BR2'!$L$20="ACTIVE",P100/P$93,IF('BR1'!$L$20="ACTIVE",P100/P$89,P100/P$88))))</f>
        <v/>
      </c>
      <c r="P100" s="669">
        <f>'Q1 Inv'!P$11</f>
        <v>0</v>
      </c>
      <c r="Q100" s="675"/>
      <c r="R100" s="676"/>
      <c r="S100" s="677"/>
      <c r="T100" s="676"/>
      <c r="U100" s="574"/>
    </row>
    <row r="101" spans="1:22" ht="18" customHeight="1">
      <c r="A101" s="311"/>
      <c r="B101" s="3439"/>
      <c r="C101" s="3440"/>
      <c r="D101" s="504" t="s">
        <v>283</v>
      </c>
      <c r="E101" s="500" t="str">
        <f>IF(F101="","",IF('BR3'!$L$20="ACTIVE",F101/F$97,IF('BR2'!$L$20="ACTIVE",F101/F$93,IF('BR1'!$L$20="ACTIVE",F101/F$89,F101/F$88))))</f>
        <v/>
      </c>
      <c r="F101" s="278">
        <f>H101+J101+L101+N101+P101+R101+T101</f>
        <v>0</v>
      </c>
      <c r="G101" s="501" t="str">
        <f>IF(H101="","",IF('BR3'!$L$20="ACTIVE",H101/H$97,IF('BR2'!$L$20="ACTIVE",H101/H$93,IF('BR1'!$L$20="ACTIVE",H101/H$89,H101/H$88))))</f>
        <v/>
      </c>
      <c r="H101" s="416">
        <f>'Q2 Inv'!H$58</f>
        <v>0</v>
      </c>
      <c r="I101" s="501" t="str">
        <f>IF(J101="","",IF('BR3'!$L$20="ACTIVE",J101/J$97,IF('BR2'!$L$20="ACTIVE",J101/J$93,IF('BR1'!$L$20="ACTIVE",J101/J$89,J101/J$88))))</f>
        <v/>
      </c>
      <c r="J101" s="418">
        <f>'Q2 Inv'!J$11</f>
        <v>0</v>
      </c>
      <c r="K101" s="520" t="str">
        <f>IF(L101="","",IF('BR3'!$L$20="ACTIVE",L101/L$97,IF('BR2'!$L$20="ACTIVE",L101/L$93,IF('BR1'!$L$20="ACTIVE",L101/L$89,L101/L$88))))</f>
        <v/>
      </c>
      <c r="L101" s="417">
        <f>'Q2 Inv'!L$11</f>
        <v>0</v>
      </c>
      <c r="M101" s="443" t="str">
        <f>IF(N101="","",IF('BR3'!$L$20="ACTIVE",N101/N$97,IF('BR2'!$L$20="ACTIVE",N101/N$93,IF('BR1'!$L$20="ACTIVE",N101/N$89,N101/N$88))))</f>
        <v/>
      </c>
      <c r="N101" s="681">
        <f>'Q2 Inv'!N$58</f>
        <v>0</v>
      </c>
      <c r="O101" s="680" t="str">
        <f>IF(P101="","",IF('BR3'!$L$20="ACTIVE",P101/P$97,IF('BR2'!$L$20="ACTIVE",P101/P$93,IF('BR1'!$L$20="ACTIVE",P101/P$89,P101/P$88))))</f>
        <v/>
      </c>
      <c r="P101" s="624">
        <f>'Q2 Inv'!P$11</f>
        <v>0</v>
      </c>
      <c r="Q101" s="675"/>
      <c r="R101" s="676"/>
      <c r="S101" s="677"/>
      <c r="T101" s="676"/>
      <c r="U101" s="574"/>
    </row>
    <row r="102" spans="1:22" ht="18" customHeight="1">
      <c r="A102" s="311"/>
      <c r="B102" s="3439"/>
      <c r="C102" s="3440"/>
      <c r="D102" s="419" t="s">
        <v>284</v>
      </c>
      <c r="E102" s="500" t="str">
        <f>IF(F102="","",IF('BR3'!$L$20="ACTIVE",F102/F$97,IF('BR2'!$L$20="ACTIVE",F102/F$93,IF('BR1'!$L$20="ACTIVE",F102/F$89,F102/F$88))))</f>
        <v/>
      </c>
      <c r="F102" s="278">
        <f>H102+J102+L102+N102+P102+R102+T102</f>
        <v>0</v>
      </c>
      <c r="G102" s="501" t="str">
        <f>IF(H102="","",IF('BR3'!$L$20="ACTIVE",H102/H$97,IF('BR2'!$L$20="ACTIVE",H102/H$93,IF('BR1'!$L$20="ACTIVE",H102/H$89,H102/H$88))))</f>
        <v/>
      </c>
      <c r="H102" s="505">
        <f>'Q3 Inv'!H$58</f>
        <v>0</v>
      </c>
      <c r="I102" s="501" t="str">
        <f>IF(J102="","",IF('BR3'!$L$20="ACTIVE",J102/J$97,IF('BR2'!$L$20="ACTIVE",J102/J$93,IF('BR1'!$L$20="ACTIVE",J102/J$89,J102/J$88))))</f>
        <v/>
      </c>
      <c r="J102" s="506">
        <f>'Q3 Inv'!J$11</f>
        <v>0</v>
      </c>
      <c r="K102" s="520" t="str">
        <f>IF(L102="","",IF('BR3'!$L$20="ACTIVE",L102/L$97,IF('BR2'!$L$20="ACTIVE",L102/L$93,IF('BR1'!$L$20="ACTIVE",L102/L$89,L102/L$88))))</f>
        <v/>
      </c>
      <c r="L102" s="281">
        <f>'Q3 Inv'!L$11</f>
        <v>0</v>
      </c>
      <c r="M102" s="443" t="str">
        <f>IF(N102="","",IF('BR3'!$L$20="ACTIVE",N102/N$97,IF('BR2'!$L$20="ACTIVE",N102/N$93,IF('BR1'!$L$20="ACTIVE",N102/N$89,N102/N$88))))</f>
        <v/>
      </c>
      <c r="N102" s="682">
        <f>'Q3 Inv'!N$58</f>
        <v>0</v>
      </c>
      <c r="O102" s="680" t="str">
        <f>IF(P102="","",IF('BR3'!$L$20="ACTIVE",P102/P$97,IF('BR2'!$L$20="ACTIVE",P102/P$93,IF('BR1'!$L$20="ACTIVE",P102/P$89,P102/P$88))))</f>
        <v/>
      </c>
      <c r="P102" s="671">
        <f>'Q3 Inv'!P$11</f>
        <v>0</v>
      </c>
      <c r="Q102" s="675"/>
      <c r="R102" s="676"/>
      <c r="S102" s="677"/>
      <c r="T102" s="676"/>
      <c r="U102" s="574"/>
    </row>
    <row r="103" spans="1:22" ht="18" customHeight="1">
      <c r="A103" s="311"/>
      <c r="B103" s="3439"/>
      <c r="C103" s="3440"/>
      <c r="D103" s="419" t="s">
        <v>285</v>
      </c>
      <c r="E103" s="500" t="str">
        <f>IF(F103="","",IF('BR3'!$L$20="ACTIVE",F103/F$97,IF('BR2'!$L$20="ACTIVE",F103/F$93,IF('BR1'!$L$20="ACTIVE",F103/F$89,F103/F$88))))</f>
        <v/>
      </c>
      <c r="F103" s="278">
        <f>H103+J103+L103+N103+P103+R103+T103</f>
        <v>0</v>
      </c>
      <c r="G103" s="501" t="str">
        <f>IF(H103="","",IF('BR3'!$L$20="ACTIVE",H103/H$97,IF('BR2'!$L$20="ACTIVE",H103/H$93,IF('BR1'!$L$20="ACTIVE",H103/H$89,H103/H$88))))</f>
        <v/>
      </c>
      <c r="H103" s="505">
        <f>'Q4 Inv'!H$58</f>
        <v>0</v>
      </c>
      <c r="I103" s="501" t="str">
        <f>IF(J103="","",IF('BR3'!$L$20="ACTIVE",J103/J$97,IF('BR2'!$L$20="ACTIVE",J103/J$93,IF('BR1'!$L$20="ACTIVE",J103/J$89,J103/J$88))))</f>
        <v/>
      </c>
      <c r="J103" s="506">
        <f>'Q4 Inv'!J$11</f>
        <v>0</v>
      </c>
      <c r="K103" s="520" t="str">
        <f>IF(L103="","",IF('BR3'!$L$20="ACTIVE",L103/L$97,IF('BR2'!$L$20="ACTIVE",L103/L$93,IF('BR1'!$L$20="ACTIVE",L103/L$89,L103/L$88))))</f>
        <v/>
      </c>
      <c r="L103" s="281">
        <f>'Q4 Inv'!L$11</f>
        <v>0</v>
      </c>
      <c r="M103" s="443" t="str">
        <f>IF(N103="","",IF('BR3'!$L$20="ACTIVE",N103/N$97,IF('BR2'!$L$20="ACTIVE",N103/N$93,IF('BR1'!$L$20="ACTIVE",N103/N$89,N103/N$88))))</f>
        <v/>
      </c>
      <c r="N103" s="682">
        <f>'Q4 Inv'!N$58</f>
        <v>0</v>
      </c>
      <c r="O103" s="680" t="str">
        <f>IF(P103="","",IF('BR3'!$L$20="ACTIVE",P103/P$97,IF('BR2'!$L$20="ACTIVE",P103/P$93,IF('BR1'!$L$20="ACTIVE",P103/P$89,P103/P$88))))</f>
        <v/>
      </c>
      <c r="P103" s="671">
        <f>'Q4 Inv'!P$11</f>
        <v>0</v>
      </c>
      <c r="Q103" s="675"/>
      <c r="R103" s="676"/>
      <c r="S103" s="677"/>
      <c r="T103" s="676"/>
      <c r="U103" s="574"/>
    </row>
    <row r="104" spans="1:22" ht="18" customHeight="1" thickBot="1">
      <c r="A104" s="311"/>
      <c r="B104" s="3441"/>
      <c r="C104" s="3442"/>
      <c r="D104" s="279" t="s">
        <v>131</v>
      </c>
      <c r="E104" s="420" t="str">
        <f>IF(F104="","",IF('BR3'!$L$20="ACTIVE",F104/F$97,IF('BR2'!$L$20="ACTIVE",F104/F$93,IF('BR1'!$L$20="ACTIVE",F104/F$89,F104/F$88))))</f>
        <v/>
      </c>
      <c r="F104" s="280">
        <f>H104+J104+L104+N104+P104+R104+T104</f>
        <v>0</v>
      </c>
      <c r="G104" s="501" t="str">
        <f>IF(H104="","",IF('BR3'!$L$20="ACTIVE",H104/H$97,IF('BR2'!$L$20="ACTIVE",H104/H$93,IF('BR1'!$L$20="ACTIVE",H104/H$89,H104/H$88))))</f>
        <v/>
      </c>
      <c r="H104" s="505">
        <f>'Sup Inv'!H$58</f>
        <v>0</v>
      </c>
      <c r="I104" s="501" t="str">
        <f>IF(J104="","",IF('BR3'!$L$20="ACTIVE",J104/J$97,IF('BR2'!$L$20="ACTIVE",J104/J$93,IF('BR1'!$L$20="ACTIVE",J104/J$89,J104/J$88))))</f>
        <v/>
      </c>
      <c r="J104" s="506">
        <f>'Sup Inv'!J$11</f>
        <v>0</v>
      </c>
      <c r="K104" s="520" t="str">
        <f>IF(L104="","",IF('BR3'!$L$20="ACTIVE",L104/L$97,IF('BR2'!$L$20="ACTIVE",L104/L$93,IF('BR1'!$L$20="ACTIVE",L104/L$89,L104/L$88))))</f>
        <v/>
      </c>
      <c r="L104" s="281">
        <f>'Sup Inv'!L$11</f>
        <v>0</v>
      </c>
      <c r="M104" s="443" t="str">
        <f>IF(N104="","",IF('BR3'!$L$20="ACTIVE",N104/N$97,IF('BR2'!$L$20="ACTIVE",N104/N$93,IF('BR1'!$L$20="ACTIVE",N104/N$89,N104/N$88))))</f>
        <v/>
      </c>
      <c r="N104" s="682">
        <f>'Sup Inv'!N$58</f>
        <v>0</v>
      </c>
      <c r="O104" s="680" t="str">
        <f>IF(P104="","",IF('BR3'!$L$20="ACTIVE",P104/P$97,IF('BR2'!$L$20="ACTIVE",P104/P$93,IF('BR1'!$L$20="ACTIVE",P104/P$89,P104/P$88))))</f>
        <v/>
      </c>
      <c r="P104" s="671">
        <f>'Sup Inv'!P$11</f>
        <v>0</v>
      </c>
      <c r="Q104" s="675"/>
      <c r="R104" s="676"/>
      <c r="S104" s="677"/>
      <c r="T104" s="676"/>
      <c r="U104" s="574"/>
    </row>
    <row r="105" spans="1:22" ht="18" customHeight="1" thickBot="1">
      <c r="A105" s="311"/>
      <c r="B105" s="431"/>
      <c r="C105" s="432"/>
      <c r="D105" s="433" t="s">
        <v>113</v>
      </c>
      <c r="E105" s="128"/>
      <c r="F105" s="130">
        <f>H105+J105+L105+N105+P105</f>
        <v>0</v>
      </c>
      <c r="G105" s="128"/>
      <c r="H105" s="421"/>
      <c r="I105" s="129"/>
      <c r="J105" s="514"/>
      <c r="K105" s="521"/>
      <c r="L105" s="321"/>
      <c r="M105" s="2621"/>
      <c r="N105" s="627"/>
      <c r="O105" s="683"/>
      <c r="P105" s="629"/>
      <c r="Q105" s="675"/>
      <c r="R105" s="676"/>
      <c r="S105" s="677"/>
      <c r="T105" s="676"/>
      <c r="U105" s="574"/>
    </row>
    <row r="106" spans="1:22" ht="18" customHeight="1" thickBot="1">
      <c r="A106" s="311"/>
      <c r="B106" s="434"/>
      <c r="C106" s="422"/>
      <c r="D106" s="18" t="s">
        <v>95</v>
      </c>
      <c r="E106" s="131" t="str">
        <f>IF(E107="","",1-E107)</f>
        <v/>
      </c>
      <c r="F106" s="144">
        <f>SUM(F100:F105)</f>
        <v>0</v>
      </c>
      <c r="G106" s="131" t="str">
        <f>IF(G107="","",1-G107)</f>
        <v/>
      </c>
      <c r="H106" s="133">
        <f>SUM(H100:H105)</f>
        <v>0</v>
      </c>
      <c r="I106" s="132" t="str">
        <f>IF(I107="","",1-I107)</f>
        <v/>
      </c>
      <c r="J106" s="184">
        <f>SUM(J100:J105)</f>
        <v>0</v>
      </c>
      <c r="K106" s="131" t="str">
        <f>IF(K107="","",1-K107)</f>
        <v/>
      </c>
      <c r="L106" s="133">
        <f>SUM(L100:L105)</f>
        <v>0</v>
      </c>
      <c r="M106" s="150" t="str">
        <f>IF(M107="","",1-M107)</f>
        <v/>
      </c>
      <c r="N106" s="631">
        <f>SUM(N100:N105)</f>
        <v>0</v>
      </c>
      <c r="O106" s="684" t="str">
        <f>IF(O107="","",1-O107)</f>
        <v/>
      </c>
      <c r="P106" s="633">
        <f>SUM(P100:P105)</f>
        <v>0</v>
      </c>
      <c r="Q106" s="675"/>
      <c r="R106" s="676"/>
      <c r="S106" s="677"/>
      <c r="T106" s="676"/>
      <c r="U106" s="574"/>
    </row>
    <row r="107" spans="1:22" ht="33.75" customHeight="1" thickTop="1" thickBot="1">
      <c r="A107" s="445"/>
      <c r="B107" s="446"/>
      <c r="C107" s="447"/>
      <c r="D107" s="423" t="s">
        <v>132</v>
      </c>
      <c r="E107" s="181" t="str">
        <f>IF(F107="","",IF('BR3'!$L$20="ACTIVE",F$107/F$97,IF('BR2'!$L$20="ACTIVE",F$107/F$93,IF('BR1'!$L$20="ACTIVE",F$107/F$89,F$107/F$88))))</f>
        <v/>
      </c>
      <c r="F107" s="182">
        <f>IF('BR3'!$L$20="ACTIVE",F97-F106,IF('BR2'!$L$20="ACTIVE",F93-F106,IF('BR1'!$L$20="ACTIVE",F89-F106,F88-F106)))</f>
        <v>0</v>
      </c>
      <c r="G107" s="183" t="str">
        <f>IF(H107="","",IF('BR3'!$L$20="ACTIVE",H$107/H$97,IF('BR2'!$L$20="ACTIVE",H$107/H$93,IF('BR1'!$L$20="ACTIVE",H$107/H$89,H$107/H$88))))</f>
        <v/>
      </c>
      <c r="H107" s="424">
        <f>IF('BR3'!$L$20="ACTIVE",H97-H106,IF('BR2'!$L$20="ACTIVE",H93-H106,IF('BR1'!$L$20="ACTIVE",H89-H106,H88-H106)))</f>
        <v>0</v>
      </c>
      <c r="I107" s="183" t="str">
        <f>IF(J107="","",IF('BR3'!$L$20="ACTIVE",J$107/J$97,IF('BR2'!$L$20="ACTIVE",J$107/J$93,IF('BR1'!$L$20="ACTIVE",J$107/J$89,J$107/J$88))))</f>
        <v/>
      </c>
      <c r="J107" s="425">
        <f>IF('BR3'!$L$20="ACTIVE",J97-J106,IF('BR2'!$L$20="ACTIVE",J93-J106,IF('BR1'!$L$20="ACTIVE",J89-J106,J88-J106)))</f>
        <v>0</v>
      </c>
      <c r="K107" s="181" t="str">
        <f>IF(L107="","",IF('BR3'!$L$20="ACTIVE",L$107/L$97,IF('BR2'!$L$20="ACTIVE",L$107/L$93,IF('BR1'!$L$20="ACTIVE",L$107/L$89,L$107/L$88))))</f>
        <v/>
      </c>
      <c r="L107" s="182">
        <f>IF('BR3'!$L$20="ACTIVE",L97-L106,IF('BR2'!$L$20="ACTIVE",L93-L106,IF('BR1'!$L$20="ACTIVE",L89-L106,L88-L106)))</f>
        <v>0</v>
      </c>
      <c r="M107" s="183" t="str">
        <f>IF(N107="","",IF('BR3'!$L$20="ACTIVE",N$107/N$97,IF('BR2'!$L$20="ACTIVE",N$107/N$93,IF('BR1'!$L$20="ACTIVE",N$107/N$89,N$107/N$88))))</f>
        <v/>
      </c>
      <c r="N107" s="685">
        <f>IF('BR3'!$L$20="ACTIVE",N97-N106,IF('BR2'!$L$20="ACTIVE",N93-N106,IF('BR1'!$L$20="ACTIVE",N89-N106,N88-N106)))</f>
        <v>0</v>
      </c>
      <c r="O107" s="635" t="str">
        <f>IF(P107="","",IF('BR3'!$L$20="ACTIVE",P$107/P$97,IF('BR2'!$L$20="ACTIVE",P$107/P$93,IF('BR1'!$L$20="ACTIVE",P$107/P$89,P$107/P$88))))</f>
        <v/>
      </c>
      <c r="P107" s="636">
        <f>IF('BR3'!$L$20="ACTIVE",P97-P106,IF('BR2'!$L$20="ACTIVE",P93-P106,IF('BR1'!$L$20="ACTIVE",P89-P106,P88-P106)))</f>
        <v>0</v>
      </c>
      <c r="Q107" s="686"/>
      <c r="R107" s="687"/>
      <c r="S107" s="688"/>
      <c r="T107" s="688"/>
      <c r="U107" s="574"/>
    </row>
    <row r="108" spans="1:22" ht="16.5" thickTop="1" thickBot="1">
      <c r="A108" s="3472"/>
      <c r="B108" s="3472"/>
      <c r="C108" s="3472"/>
      <c r="D108" s="3472"/>
      <c r="E108" s="3472"/>
      <c r="F108" s="3472"/>
      <c r="G108" s="3472"/>
      <c r="H108" s="3472"/>
      <c r="I108" s="3472"/>
      <c r="J108" s="3472"/>
      <c r="K108" s="3472"/>
      <c r="L108" s="3472"/>
      <c r="M108" s="3472"/>
      <c r="N108" s="3472"/>
      <c r="O108" s="3472"/>
      <c r="P108" s="3472"/>
      <c r="Q108" s="448"/>
      <c r="R108" s="448"/>
      <c r="S108" s="448"/>
      <c r="T108" s="448"/>
    </row>
    <row r="109" spans="1:22" ht="33" customHeight="1" thickTop="1">
      <c r="A109" s="3460" t="s">
        <v>15</v>
      </c>
      <c r="B109" s="3461"/>
      <c r="C109" s="3461"/>
      <c r="D109" s="3462"/>
      <c r="E109" s="3452" t="s">
        <v>169</v>
      </c>
      <c r="F109" s="3453"/>
      <c r="G109" s="3548" t="s">
        <v>13</v>
      </c>
      <c r="H109" s="3549"/>
      <c r="I109" s="3549"/>
      <c r="J109" s="3549"/>
      <c r="K109" s="3549"/>
      <c r="L109" s="3550"/>
      <c r="M109" s="3478" t="s">
        <v>14</v>
      </c>
      <c r="N109" s="3479"/>
      <c r="O109" s="3640" t="s">
        <v>233</v>
      </c>
      <c r="P109" s="3640"/>
      <c r="Q109" s="2560"/>
      <c r="R109" s="2561"/>
      <c r="S109" s="2562"/>
      <c r="T109" s="2561"/>
      <c r="U109" s="574"/>
    </row>
    <row r="110" spans="1:22" ht="15.75" customHeight="1" thickBot="1">
      <c r="A110" s="3463"/>
      <c r="B110" s="3447"/>
      <c r="C110" s="3447"/>
      <c r="D110" s="3464"/>
      <c r="E110" s="3454"/>
      <c r="F110" s="3455"/>
      <c r="G110" s="3482">
        <f>'ORIGINAL BUDGET'!$G$5</f>
        <v>0</v>
      </c>
      <c r="H110" s="3483"/>
      <c r="I110" s="3482">
        <f>'ORIGINAL BUDGET'!$I$5</f>
        <v>0</v>
      </c>
      <c r="J110" s="3644"/>
      <c r="K110" s="3482">
        <f>'ORIGINAL BUDGET'!$K$5</f>
        <v>0</v>
      </c>
      <c r="L110" s="3483"/>
      <c r="M110" s="3487">
        <f>'ORIGINAL BUDGET'!$M$5</f>
        <v>0</v>
      </c>
      <c r="N110" s="3487"/>
      <c r="O110" s="3487">
        <f>'ORIGINAL BUDGET'!$O$5</f>
        <v>0</v>
      </c>
      <c r="P110" s="3487"/>
      <c r="Q110" s="2560"/>
      <c r="R110" s="2561"/>
      <c r="S110" s="2562"/>
      <c r="T110" s="2561"/>
      <c r="U110" s="574"/>
    </row>
    <row r="111" spans="1:22" ht="15" customHeight="1">
      <c r="A111" s="3463"/>
      <c r="B111" s="3447"/>
      <c r="C111" s="3447"/>
      <c r="D111" s="3464"/>
      <c r="E111" s="2482"/>
      <c r="F111" s="2483" t="s">
        <v>0</v>
      </c>
      <c r="G111" s="2484" t="s">
        <v>1</v>
      </c>
      <c r="H111" s="2485" t="s">
        <v>2</v>
      </c>
      <c r="I111" s="2486" t="s">
        <v>32</v>
      </c>
      <c r="J111" s="2487" t="s">
        <v>3</v>
      </c>
      <c r="K111" s="2488" t="s">
        <v>33</v>
      </c>
      <c r="L111" s="302" t="s">
        <v>4</v>
      </c>
      <c r="M111" s="2489" t="s">
        <v>5</v>
      </c>
      <c r="N111" s="689" t="s">
        <v>6</v>
      </c>
      <c r="O111" s="690" t="s">
        <v>34</v>
      </c>
      <c r="P111" s="2490" t="s">
        <v>7</v>
      </c>
      <c r="Q111" s="2480"/>
      <c r="R111" s="692"/>
      <c r="S111" s="694"/>
      <c r="T111" s="692"/>
      <c r="U111" s="693"/>
    </row>
    <row r="112" spans="1:22" ht="15.75">
      <c r="A112" s="3463"/>
      <c r="B112" s="3447"/>
      <c r="C112" s="3447"/>
      <c r="D112" s="3464"/>
      <c r="E112" s="2491" t="s">
        <v>16</v>
      </c>
      <c r="F112" s="2492"/>
      <c r="G112" s="2491" t="s">
        <v>16</v>
      </c>
      <c r="H112" s="2493" t="str">
        <f>"PCA "&amp; TEXT('ORIGINAL BUDGET'!$H$55,"GENERAL")</f>
        <v>PCA 53134-5520</v>
      </c>
      <c r="I112" s="160" t="s">
        <v>16</v>
      </c>
      <c r="J112" s="363" t="str">
        <f>"PCA "&amp; TEXT('ORIGINAL BUDGET'!$J$55,"GENERAL")</f>
        <v>PCA 0</v>
      </c>
      <c r="K112" s="2500" t="s">
        <v>16</v>
      </c>
      <c r="L112" s="159" t="str">
        <f>"PCA "&amp; TEXT('ORIGINAL BUDGET'!$L$55,"GENERAL")</f>
        <v>PCA 0</v>
      </c>
      <c r="M112" s="2495" t="s">
        <v>16</v>
      </c>
      <c r="N112" s="2496" t="str">
        <f>"PCA "&amp; TEXT('ORIGINAL BUDGET'!$N$55,"GENERAL")</f>
        <v>PCA 53133-5520</v>
      </c>
      <c r="O112" s="2497" t="s">
        <v>16</v>
      </c>
      <c r="P112" s="2498" t="str">
        <f>"PCA "&amp; TEXT('ORIGINAL BUDGET'!$P$55,"GENERAL")</f>
        <v>PCA 0</v>
      </c>
      <c r="Q112" s="2480"/>
      <c r="R112" s="692"/>
      <c r="S112" s="694"/>
      <c r="T112" s="692"/>
      <c r="U112" s="693"/>
    </row>
    <row r="113" spans="1:22" ht="15.75">
      <c r="A113" s="3463"/>
      <c r="B113" s="3447"/>
      <c r="C113" s="3447"/>
      <c r="D113" s="3464"/>
      <c r="E113" s="2491"/>
      <c r="F113" s="2492" t="s">
        <v>87</v>
      </c>
      <c r="G113" s="2491" t="s">
        <v>88</v>
      </c>
      <c r="H113" s="2499" t="s">
        <v>88</v>
      </c>
      <c r="I113" s="160" t="s">
        <v>88</v>
      </c>
      <c r="J113" s="179" t="s">
        <v>88</v>
      </c>
      <c r="K113" s="2500" t="s">
        <v>88</v>
      </c>
      <c r="L113" s="180" t="s">
        <v>88</v>
      </c>
      <c r="M113" s="2495" t="s">
        <v>88</v>
      </c>
      <c r="N113" s="2502" t="s">
        <v>88</v>
      </c>
      <c r="O113" s="2497" t="s">
        <v>88</v>
      </c>
      <c r="P113" s="2503" t="s">
        <v>88</v>
      </c>
      <c r="Q113" s="2480"/>
      <c r="R113" s="692"/>
      <c r="S113" s="694"/>
      <c r="T113" s="692"/>
      <c r="U113" s="693"/>
    </row>
    <row r="114" spans="1:22" ht="16.5" customHeight="1" thickBot="1">
      <c r="A114" s="3463"/>
      <c r="B114" s="3447"/>
      <c r="C114" s="3447"/>
      <c r="D114" s="3464"/>
      <c r="E114" s="2491" t="s">
        <v>91</v>
      </c>
      <c r="F114" s="2492" t="s">
        <v>90</v>
      </c>
      <c r="G114" s="2519" t="str">
        <f>'ORIGINAL BUDGET'!H$7</f>
        <v>I&amp;E GF</v>
      </c>
      <c r="H114" s="2520">
        <f>'ORIGINAL BUDGET'!I$7</f>
        <v>0</v>
      </c>
      <c r="I114" s="2521" t="str">
        <f>'ORIGINAL BUDGET'!J$7</f>
        <v>-</v>
      </c>
      <c r="J114" s="2522">
        <f>'ORIGINAL BUDGET'!K$7</f>
        <v>0</v>
      </c>
      <c r="K114" s="2523">
        <f>'ORIGINAL BUDGET'!L$7</f>
        <v>0</v>
      </c>
      <c r="L114" s="2524">
        <f>'ORIGINAL BUDGET'!M$7</f>
        <v>0</v>
      </c>
      <c r="M114" s="2525" t="str">
        <f>'ORIGINAL BUDGET'!N$7</f>
        <v>Combined Fed\State</v>
      </c>
      <c r="N114" s="2526">
        <f>'ORIGINAL BUDGET'!O$7</f>
        <v>0</v>
      </c>
      <c r="O114" s="2527" t="str">
        <f>'ORIGINAL BUDGET'!P$7</f>
        <v>Combined*
Fed/Agency</v>
      </c>
      <c r="P114" s="2528">
        <f>'ORIGINAL BUDGET'!Q$7</f>
        <v>0</v>
      </c>
      <c r="Q114" s="2480"/>
      <c r="R114" s="692"/>
      <c r="S114" s="694"/>
      <c r="T114" s="692"/>
      <c r="U114" s="693"/>
    </row>
    <row r="115" spans="1:22" ht="33" customHeight="1" thickTop="1" thickBot="1">
      <c r="A115" s="3529" t="s">
        <v>273</v>
      </c>
      <c r="B115" s="3530"/>
      <c r="C115" s="3530"/>
      <c r="D115" s="3530"/>
      <c r="E115" s="3530"/>
      <c r="F115" s="3531"/>
      <c r="G115" s="3544" t="s">
        <v>13</v>
      </c>
      <c r="H115" s="3545"/>
      <c r="I115" s="3545"/>
      <c r="J115" s="3545"/>
      <c r="K115" s="3545"/>
      <c r="L115" s="3546"/>
      <c r="M115" s="3489" t="s">
        <v>14</v>
      </c>
      <c r="N115" s="3490"/>
      <c r="O115" s="3488" t="s">
        <v>233</v>
      </c>
      <c r="P115" s="3488"/>
      <c r="Q115" s="591" t="s">
        <v>84</v>
      </c>
      <c r="R115" s="592"/>
      <c r="S115" s="3485" t="s">
        <v>234</v>
      </c>
      <c r="T115" s="3485"/>
      <c r="U115" s="3633" t="s">
        <v>394</v>
      </c>
    </row>
    <row r="116" spans="1:22" ht="18" customHeight="1" thickTop="1" thickBot="1">
      <c r="A116" s="3469"/>
      <c r="B116" s="3470"/>
      <c r="C116" s="3470"/>
      <c r="D116" s="3470"/>
      <c r="E116" s="3470"/>
      <c r="F116" s="3471"/>
      <c r="G116" s="155"/>
      <c r="H116" s="428">
        <f>$H$29</f>
        <v>0</v>
      </c>
      <c r="I116" s="152"/>
      <c r="J116" s="429">
        <f>$J$29</f>
        <v>0</v>
      </c>
      <c r="K116" s="532"/>
      <c r="L116" s="154">
        <f>$L$29</f>
        <v>0</v>
      </c>
      <c r="M116" s="155"/>
      <c r="N116" s="648">
        <f>$N$29</f>
        <v>0</v>
      </c>
      <c r="O116" s="649"/>
      <c r="P116" s="698">
        <f>$P$29</f>
        <v>0</v>
      </c>
      <c r="Q116" s="594" t="s">
        <v>86</v>
      </c>
      <c r="R116" s="595">
        <f>$R$29</f>
        <v>0</v>
      </c>
      <c r="S116" s="698"/>
      <c r="T116" s="595">
        <f>$T$29</f>
        <v>0</v>
      </c>
      <c r="U116" s="3633"/>
    </row>
    <row r="117" spans="1:22" ht="18" customHeight="1" thickTop="1">
      <c r="A117" s="305"/>
      <c r="B117" s="3433" t="s">
        <v>270</v>
      </c>
      <c r="C117" s="3434"/>
      <c r="D117" s="2710" t="s">
        <v>153</v>
      </c>
      <c r="E117" s="400"/>
      <c r="F117" s="306">
        <f>H117+J117+L117+N117+P117+R117+T117</f>
        <v>0</v>
      </c>
      <c r="G117" s="486" t="str">
        <f>IF(H117&gt;"",1,"")</f>
        <v/>
      </c>
      <c r="H117" s="494">
        <f>IF('BR1'!$L$20="Active",'ORIGINAL BUDGET'!$H$59,IF('BR2'!$L$20="Active",'ORIGINAL BUDGET'!$H$59,IF('BR3'!$L$20="Active",'ORIGINAL BUDGET'!$H$59,IF('ORIGINAL BUDGET'!$L$20="Active",'ORIGINAL BUDGET'!$H$59,""))))</f>
        <v>0</v>
      </c>
      <c r="I117" s="507">
        <v>1</v>
      </c>
      <c r="J117" s="310">
        <f>IF('BR1'!$L$20="Active",'ORIGINAL BUDGET'!J$12,IF('BR2'!$L$20="Active",'ORIGINAL BUDGET'!J$12,IF('BR3'!$L$20="Active",'ORIGINAL BUDGET'!J$12,IF('ORIGINAL BUDGET'!$L$20="Active",'ORIGINAL BUDGET'!J$12,""))))</f>
        <v>0</v>
      </c>
      <c r="K117" s="515">
        <v>1</v>
      </c>
      <c r="L117" s="496">
        <f>IF('BR1'!$L$20="Active",'ORIGINAL BUDGET'!L$12,IF('BR2'!$L$20="Active",'ORIGINAL BUDGET'!L$12,IF('BR3'!$L$20="Active",'ORIGINAL BUDGET'!L$12,IF('ORIGINAL BUDGET'!$L$20="Active",'ORIGINAL BUDGET'!L$12,""))))</f>
        <v>0</v>
      </c>
      <c r="M117" s="486" t="str">
        <f>IF(N117&gt;"",1,"")</f>
        <v/>
      </c>
      <c r="N117" s="651">
        <f>IF('BR1'!$L$20="Active",'ORIGINAL BUDGET'!N$59,IF('BR2'!$L$20="Active",'ORIGINAL BUDGET'!N$59,IF('BR3'!$L$20="Active",'ORIGINAL BUDGET'!N$59,IF('ORIGINAL BUDGET'!$L$20="Active",'ORIGINAL BUDGET'!N$59,""))))</f>
        <v>0</v>
      </c>
      <c r="O117" s="655">
        <v>1</v>
      </c>
      <c r="P117" s="652">
        <f>IF('BR1'!$L$20="Active",'ORIGINAL BUDGET'!P$12,IF('BR2'!$L$20="Active",'ORIGINAL BUDGET'!P$12,IF('BR3'!$L$20="Active",'ORIGINAL BUDGET'!P$12,IF('ORIGINAL BUDGET'!$L$20="Active",'ORIGINAL BUDGET'!P$12,""))))</f>
        <v>0</v>
      </c>
      <c r="Q117" s="665">
        <v>1</v>
      </c>
      <c r="R117" s="654">
        <f>IF('BR1'!$L$20="Active",'ORIGINAL BUDGET'!R$12,IF('BR2'!$L$20="Active",'ORIGINAL BUDGET'!R$12,IF('BR3'!$L$20="Active",'ORIGINAL BUDGET'!R$12,IF('ORIGINAL BUDGET'!$L$20="Active",'ORIGINAL BUDGET'!R$12,""))))</f>
        <v>0</v>
      </c>
      <c r="S117" s="657">
        <v>1</v>
      </c>
      <c r="T117" s="656">
        <f>IF('BR1'!$L$20="Active",'ORIGINAL BUDGET'!T$12,IF('BR2'!$L$20="Active",'ORIGINAL BUDGET'!T$12,IF('BR3'!$L$20="Active",'ORIGINAL BUDGET'!T$12,IF('ORIGINAL BUDGET'!$L$20="Active",'ORIGINAL BUDGET'!T$12,""))))</f>
        <v>0</v>
      </c>
      <c r="U117" s="3633"/>
    </row>
    <row r="118" spans="1:22" ht="18" customHeight="1" thickBot="1">
      <c r="A118" s="307"/>
      <c r="B118" s="3435"/>
      <c r="C118" s="3436"/>
      <c r="D118" s="2709" t="s">
        <v>140</v>
      </c>
      <c r="E118" s="308"/>
      <c r="F118" s="491" t="str">
        <f>IF('BR1'!$L$20="Active",SUM(H118+J118+L118+N118+P118+R118+T118),IF('BR2'!$L$20="Active", SUM(H118+J118+L118+N118+P118+R118+T118),IF('BR3'!$L$20="Active", SUM(H118+J118+L118+N118+P118+R118+T118),"")))</f>
        <v/>
      </c>
      <c r="G118" s="2644" t="str">
        <f>IF(H118&gt;"",1,"")</f>
        <v/>
      </c>
      <c r="H118" s="497" t="str">
        <f>IF('BR1'!$L$20="Active",'BR1'!$H$59,IF('BR2'!$L$20="Active",'BR1'!$H$59,IF('BR3'!$L$20="Active",'BR1'!$H$59,"")))</f>
        <v/>
      </c>
      <c r="I118" s="498">
        <v>1</v>
      </c>
      <c r="J118" s="310" t="str">
        <f>IF('BR1'!$L$20="Active",'BR1'!J$12,IF('BR2'!$L$20="Active",'BR1'!J$12,IF('BR3'!$L$20="Active",'BR1'!J$12,"")))</f>
        <v/>
      </c>
      <c r="K118" s="492">
        <v>1</v>
      </c>
      <c r="L118" s="309" t="str">
        <f>IF('BR1'!$L$20="Active",'BR1'!L$12,IF('BR2'!$L$20="Active",'BR1'!L$12,IF('BR3'!$L$20="Active",'BR1'!L$12,"")))</f>
        <v/>
      </c>
      <c r="M118" s="2644" t="str">
        <f>IF(N118&gt;"",1,"")</f>
        <v/>
      </c>
      <c r="N118" s="663" t="str">
        <f>IF('BR1'!$L$20="Active",'BR1'!N$59,IF('BR2'!$L$20="Active",'BR1'!N$59,IF('BR3'!$L$20="Active",'BR1'!N$59,"")))</f>
        <v/>
      </c>
      <c r="O118" s="657">
        <v>1</v>
      </c>
      <c r="P118" s="665" t="str">
        <f>IF('BR1'!$L$20="Active",'BR1'!P$12,IF('BR2'!$L$20="Active",'BR1'!P$12,IF('BR3'!$L$20="Active",'BR1'!P$12,"")))</f>
        <v/>
      </c>
      <c r="Q118" s="699">
        <v>1</v>
      </c>
      <c r="R118" s="665" t="str">
        <f>IF('BR1'!$L$20="Active",'BR1'!R$12,IF('BR2'!$L$20="Active",'BR1'!R$12,IF('BR3'!$L$20="Active",'BR1'!R$12,"")))</f>
        <v/>
      </c>
      <c r="S118" s="657">
        <v>1</v>
      </c>
      <c r="T118" s="700" t="str">
        <f>IF('BR1'!$L$20="Active",'BR1'!T$12,IF('BR2'!$L$20="Active",'BR1'!T$12,IF('BR3'!$L$20="Active",'BR1'!T$12,"")))</f>
        <v/>
      </c>
      <c r="U118" s="3633"/>
    </row>
    <row r="119" spans="1:22" ht="18" customHeight="1" thickTop="1" thickBot="1">
      <c r="A119" s="307"/>
      <c r="B119" s="3435"/>
      <c r="C119" s="3436"/>
      <c r="D119" s="91" t="s">
        <v>271</v>
      </c>
      <c r="E119" s="405" t="str">
        <f>IF($F118="","",(F118-F117)/F117)</f>
        <v/>
      </c>
      <c r="F119" s="406" t="str">
        <f>IF($F118="","",F118-F117)</f>
        <v/>
      </c>
      <c r="G119" s="405" t="str">
        <f>IF($F118="","",(H118-H117)/H117)</f>
        <v/>
      </c>
      <c r="H119" s="407" t="str">
        <f>IF($F118="","",H118-H117)</f>
        <v/>
      </c>
      <c r="I119" s="408" t="str">
        <f>IF($F118="","",(J118-J117)/J117)</f>
        <v/>
      </c>
      <c r="J119" s="409" t="str">
        <f>IF($F118="","",J118-J117)</f>
        <v/>
      </c>
      <c r="K119" s="517" t="str">
        <f>IF($F118="","",(L118-L117)/L117)</f>
        <v/>
      </c>
      <c r="L119" s="406" t="str">
        <f>IF($F118="","",L118-L117)</f>
        <v/>
      </c>
      <c r="M119" s="410" t="str">
        <f>IF($F118="","",(N118-N117)/N117)</f>
        <v/>
      </c>
      <c r="N119" s="608" t="str">
        <f>IF($F118="","",N118-N117)</f>
        <v/>
      </c>
      <c r="O119" s="609" t="str">
        <f>IF($F118="","",(P118-P117)/P117)</f>
        <v/>
      </c>
      <c r="P119" s="610" t="str">
        <f>IF($F118="","",P118-P117)</f>
        <v/>
      </c>
      <c r="Q119" s="609" t="str">
        <f>IF($F118="","",(R118-R117)/R117)</f>
        <v/>
      </c>
      <c r="R119" s="610" t="str">
        <f>IF($F118="","",R118-R117)</f>
        <v/>
      </c>
      <c r="S119" s="609" t="str">
        <f>IF($F118="","",(T118-T117)/T117)</f>
        <v/>
      </c>
      <c r="T119" s="610" t="str">
        <f>IF($F118="","",T118-T117)</f>
        <v/>
      </c>
      <c r="U119" s="2678">
        <f>ABS(SUM(H119,J119,L119,N119,P119,R119,T119))</f>
        <v>0</v>
      </c>
    </row>
    <row r="120" spans="1:22" ht="18" customHeight="1" thickTop="1">
      <c r="A120" s="311"/>
      <c r="B120" s="3435"/>
      <c r="C120" s="3436"/>
      <c r="D120" s="37"/>
      <c r="E120" s="37"/>
      <c r="F120" s="37"/>
      <c r="G120" s="48"/>
      <c r="H120" s="2646"/>
      <c r="I120" s="48"/>
      <c r="J120" s="48"/>
      <c r="K120" s="2647"/>
      <c r="L120" s="48"/>
      <c r="M120" s="48"/>
      <c r="N120" s="611"/>
      <c r="O120" s="659"/>
      <c r="P120" s="659"/>
      <c r="Q120" s="659"/>
      <c r="R120" s="659"/>
      <c r="S120" s="659"/>
      <c r="T120" s="660"/>
      <c r="U120" s="3634"/>
    </row>
    <row r="121" spans="1:22" ht="18" customHeight="1">
      <c r="A121" s="311"/>
      <c r="B121" s="3435"/>
      <c r="C121" s="3436"/>
      <c r="D121" s="2709" t="s">
        <v>140</v>
      </c>
      <c r="E121" s="509"/>
      <c r="F121" s="402" t="str">
        <f>IF('BR3'!$L$20="Active",H121+J121+L121+N121+P121+R121+T121,IF('BR2'!$L$20="Active",H121+J121+L121+N121+P121+R121+T121,""))</f>
        <v/>
      </c>
      <c r="G121" s="486" t="str">
        <f>IF(H121&gt;"",1,"")</f>
        <v/>
      </c>
      <c r="H121" s="494" t="str">
        <f>IF('BR3'!$L$20="Active",'BR1'!$H$59,IF('BR2'!$L$20="Active",'BR1'!$H$59,""))</f>
        <v/>
      </c>
      <c r="I121" s="495">
        <v>1</v>
      </c>
      <c r="J121" s="403" t="str">
        <f>IF('BR3'!$L$20="Active",'BR1'!J$12,IF('BR2'!$L$20="Active",'BR1'!J$12,""))</f>
        <v/>
      </c>
      <c r="K121" s="515">
        <v>1</v>
      </c>
      <c r="L121" s="496" t="str">
        <f>IF('BR3'!$L$20="Active",'BR1'!L$12,IF('BR2'!$L$20="Active",'BR1'!L$12,""))</f>
        <v/>
      </c>
      <c r="M121" s="486" t="str">
        <f>IF(N121&gt;"",1,"")</f>
        <v/>
      </c>
      <c r="N121" s="651" t="str">
        <f>IF('BR3'!$L$20="Active",'BR1'!N$59,IF('BR2'!$L$20="Active",'BR1'!N$59,""))</f>
        <v/>
      </c>
      <c r="O121" s="655">
        <v>1</v>
      </c>
      <c r="P121" s="652" t="str">
        <f>IF('BR3'!$L$20="Active",'BR1'!P$12,IF('BR2'!$L$20="Active",'BR1'!P$12,""))</f>
        <v/>
      </c>
      <c r="Q121" s="665">
        <v>1</v>
      </c>
      <c r="R121" s="652" t="str">
        <f>IF('BR3'!$L$20="Active",'BR1'!R$12,IF('BR2'!$L$20="Active",'BR1'!R$12,""))</f>
        <v/>
      </c>
      <c r="S121" s="655">
        <v>1</v>
      </c>
      <c r="T121" s="652" t="str">
        <f>IF('BR3'!$L$20="Active",'BR1'!T$12,IF('BR2'!$L$20="Active",'BR1'!T$12,""))</f>
        <v/>
      </c>
      <c r="U121" s="3634"/>
    </row>
    <row r="122" spans="1:22" ht="18" customHeight="1" thickBot="1">
      <c r="A122" s="307"/>
      <c r="B122" s="3435"/>
      <c r="C122" s="3436"/>
      <c r="D122" s="2709" t="s">
        <v>141</v>
      </c>
      <c r="E122" s="308"/>
      <c r="F122" s="491" t="str">
        <f>IF('BR3'!$L$20="Active",H122+J122+L122+N122+P122+R122+T122,IF('BR2'!$L$20="Active",H122+J122+L122+N122+P122+R122+T122,""))</f>
        <v/>
      </c>
      <c r="G122" s="2644" t="str">
        <f>IF(H122&gt;"",1,"")</f>
        <v/>
      </c>
      <c r="H122" s="497" t="str">
        <f>IF('BR3'!$L$20="Active",'BR2'!$H$59,IF('BR2'!$L$20="Active",'BR2'!$H$59,""))</f>
        <v/>
      </c>
      <c r="I122" s="498">
        <v>1</v>
      </c>
      <c r="J122" s="310" t="str">
        <f>IF('BR3'!$L$20="Active",'BR2'!J$12,IF('BR2'!$L$20="Active",'BR2'!J$12,""))</f>
        <v/>
      </c>
      <c r="K122" s="516">
        <v>1</v>
      </c>
      <c r="L122" s="309" t="str">
        <f>IF('BR3'!$L$20="Active",'BR2'!L$12,IF('BR2'!$L$20="Active",'BR2'!L$12,""))</f>
        <v/>
      </c>
      <c r="M122" s="2644" t="str">
        <f>IF(N122&gt;"",1,"")</f>
        <v/>
      </c>
      <c r="N122" s="663" t="str">
        <f>IF('BR3'!$L$20="Active",'BR2'!N$59,IF('BR2'!$L$20="Active",'BR2'!N$59,""))</f>
        <v/>
      </c>
      <c r="O122" s="657">
        <v>1</v>
      </c>
      <c r="P122" s="665" t="str">
        <f>IF('BR3'!$L$20="Active",'BR2'!P$12,IF('BR2'!$L$20="Active",'BR2'!P$12,""))</f>
        <v/>
      </c>
      <c r="Q122" s="699">
        <v>1</v>
      </c>
      <c r="R122" s="665" t="str">
        <f>IF('BR3'!$L$20="Active",'BR2'!R$12,IF('BR2'!$L$20="Active",'BR2'!R$12,""))</f>
        <v/>
      </c>
      <c r="S122" s="657">
        <v>1</v>
      </c>
      <c r="T122" s="665" t="str">
        <f>IF('BR3'!$L$20="Active",'BR2'!T$12,IF('BR2'!$L$20="Active",'BR2'!T$12,""))</f>
        <v/>
      </c>
      <c r="U122" s="3634"/>
    </row>
    <row r="123" spans="1:22" ht="18" customHeight="1" thickTop="1" thickBot="1">
      <c r="A123" s="311"/>
      <c r="B123" s="3435"/>
      <c r="C123" s="3436"/>
      <c r="D123" s="91" t="s">
        <v>271</v>
      </c>
      <c r="E123" s="405" t="str">
        <f>IF($F122="","",(F122-F121)/F121)</f>
        <v/>
      </c>
      <c r="F123" s="406" t="str">
        <f>IF($F122="","",F122-F121)</f>
        <v/>
      </c>
      <c r="G123" s="405" t="str">
        <f>IF($F122="","",(H122-H121)/H121)</f>
        <v/>
      </c>
      <c r="H123" s="412" t="str">
        <f>IF($F122="","",H122-H121)</f>
        <v/>
      </c>
      <c r="I123" s="413" t="str">
        <f>IF($F122="","",(J122-J121)/J121)</f>
        <v/>
      </c>
      <c r="J123" s="409" t="str">
        <f>IF($F122="","",J122-J121)</f>
        <v/>
      </c>
      <c r="K123" s="411" t="str">
        <f>IF($F122="","",(L122-L121)/L121)</f>
        <v/>
      </c>
      <c r="L123" s="406" t="str">
        <f>IF($F122="","",L122-L121)</f>
        <v/>
      </c>
      <c r="M123" s="410" t="str">
        <f>IF($F122="","",(N122-N121)/N121)</f>
        <v/>
      </c>
      <c r="N123" s="608" t="str">
        <f>IF($F122="","",N122-N121)</f>
        <v/>
      </c>
      <c r="O123" s="609" t="str">
        <f>IF($F122="","",(P122-P121)/P121)</f>
        <v/>
      </c>
      <c r="P123" s="610" t="str">
        <f>IF($F122="","",P122-P121)</f>
        <v/>
      </c>
      <c r="Q123" s="609" t="str">
        <f>IF($F122="","",(R122-R121)/R121)</f>
        <v/>
      </c>
      <c r="R123" s="610" t="str">
        <f>IF($F122="","",R122-R121)</f>
        <v/>
      </c>
      <c r="S123" s="609" t="str">
        <f>IF($F122="","",(T122-T121)/T121)</f>
        <v/>
      </c>
      <c r="T123" s="610" t="str">
        <f>IF($F122="","",T122-T121)</f>
        <v/>
      </c>
      <c r="U123" s="2678">
        <f>ABS(SUM(H123,J123,L123,N123,P123,R123,T123))</f>
        <v>0</v>
      </c>
    </row>
    <row r="124" spans="1:22" ht="18" customHeight="1" thickTop="1">
      <c r="A124" s="311"/>
      <c r="B124" s="3435"/>
      <c r="C124" s="3436"/>
      <c r="D124" s="37"/>
      <c r="E124" s="37"/>
      <c r="F124" s="37"/>
      <c r="G124" s="48"/>
      <c r="H124" s="2646"/>
      <c r="I124" s="48"/>
      <c r="J124" s="48"/>
      <c r="K124" s="2647"/>
      <c r="L124" s="48"/>
      <c r="M124" s="48"/>
      <c r="N124" s="611"/>
      <c r="O124" s="659"/>
      <c r="P124" s="659"/>
      <c r="Q124" s="659"/>
      <c r="R124" s="659"/>
      <c r="S124" s="659"/>
      <c r="T124" s="662"/>
      <c r="U124" s="3634"/>
    </row>
    <row r="125" spans="1:22" ht="18" customHeight="1">
      <c r="A125" s="311"/>
      <c r="B125" s="3435"/>
      <c r="C125" s="3436"/>
      <c r="D125" s="2709" t="s">
        <v>141</v>
      </c>
      <c r="E125" s="509"/>
      <c r="F125" s="402" t="str">
        <f>IF('BR3'!$L$20="Active", H125+J125+L125+N125+P125+R125+T125,"")</f>
        <v/>
      </c>
      <c r="G125" s="486" t="str">
        <f>IF(H125&gt;"",1,"")</f>
        <v/>
      </c>
      <c r="H125" s="494" t="str">
        <f>IF('BR3'!$L$20="Active", 'BR2'!$H$59,"")</f>
        <v/>
      </c>
      <c r="I125" s="495">
        <v>1</v>
      </c>
      <c r="J125" s="403" t="str">
        <f>IF('BR3'!$L$20="Active", 'BR2'!J$12,"")</f>
        <v/>
      </c>
      <c r="K125" s="518">
        <v>1</v>
      </c>
      <c r="L125" s="496" t="str">
        <f>IF('BR3'!$L$20="Active", 'BR2'!L$12,"")</f>
        <v/>
      </c>
      <c r="M125" s="486" t="str">
        <f>IF(N125&gt;"",1,"")</f>
        <v/>
      </c>
      <c r="N125" s="651" t="str">
        <f>IF('BR3'!$L$20="Active", 'BR2'!N$59,"")</f>
        <v/>
      </c>
      <c r="O125" s="655">
        <v>1</v>
      </c>
      <c r="P125" s="652" t="str">
        <f>IF('BR3'!$L$20="Active", 'BR2'!P$12,"")</f>
        <v/>
      </c>
      <c r="Q125" s="665">
        <v>1</v>
      </c>
      <c r="R125" s="652" t="str">
        <f>IF('BR3'!$L$20="Active", 'BR2'!R$12,"")</f>
        <v/>
      </c>
      <c r="S125" s="655">
        <v>1</v>
      </c>
      <c r="T125" s="656" t="str">
        <f>IF('BR3'!$L$20="Active", 'BR2'!T$12,"")</f>
        <v/>
      </c>
      <c r="U125" s="3634"/>
    </row>
    <row r="126" spans="1:22" ht="18" customHeight="1" thickBot="1">
      <c r="A126" s="307"/>
      <c r="B126" s="3435"/>
      <c r="C126" s="3436"/>
      <c r="D126" s="2709" t="s">
        <v>142</v>
      </c>
      <c r="E126" s="308"/>
      <c r="F126" s="491" t="str">
        <f>IF('BR3'!$L$20="Active", H126+J126+L126+N126+P126+R126+T126,"")</f>
        <v/>
      </c>
      <c r="G126" s="2644" t="str">
        <f>IF(H126&gt;"",1,"")</f>
        <v/>
      </c>
      <c r="H126" s="497" t="str">
        <f>IF('BR3'!$L$20="Active", 'BR3'!$H$59,"")</f>
        <v/>
      </c>
      <c r="I126" s="498">
        <v>1</v>
      </c>
      <c r="J126" s="310" t="str">
        <f>IF('BR3'!$L$20="Active", 'BR3'!J$12,"")</f>
        <v/>
      </c>
      <c r="K126" s="516">
        <v>1</v>
      </c>
      <c r="L126" s="309" t="str">
        <f>IF('BR3'!$L$20="Active", 'BR3'!L$12,"")</f>
        <v/>
      </c>
      <c r="M126" s="2644" t="str">
        <f>IF(N126&gt;"",1,"")</f>
        <v/>
      </c>
      <c r="N126" s="663" t="str">
        <f>IF('BR3'!$L$20="Active", 'BR3'!N$59,"")</f>
        <v/>
      </c>
      <c r="O126" s="657">
        <v>1</v>
      </c>
      <c r="P126" s="665" t="str">
        <f>IF('BR3'!$L$20="Active", 'BR3'!P$12,"")</f>
        <v/>
      </c>
      <c r="Q126" s="699">
        <v>1</v>
      </c>
      <c r="R126" s="665" t="str">
        <f>IF('BR3'!$L$20="Active", 'BR3'!R$12,"")</f>
        <v/>
      </c>
      <c r="S126" s="657">
        <v>1</v>
      </c>
      <c r="T126" s="665" t="str">
        <f>IF('BR3'!$L$20="Active", 'BR3'!T$12,"")</f>
        <v/>
      </c>
      <c r="U126" s="3634"/>
    </row>
    <row r="127" spans="1:22" ht="18" customHeight="1" thickTop="1" thickBot="1">
      <c r="A127" s="311"/>
      <c r="B127" s="3435"/>
      <c r="C127" s="3436"/>
      <c r="D127" s="2711" t="s">
        <v>271</v>
      </c>
      <c r="E127" s="405" t="str">
        <f>IF($F126="","",(F126-F125)/F125)</f>
        <v/>
      </c>
      <c r="F127" s="406" t="str">
        <f>IF($F126="","",F126-F125)</f>
        <v/>
      </c>
      <c r="G127" s="405" t="str">
        <f>IF($F126="","",(H126-H125)/H125)</f>
        <v/>
      </c>
      <c r="H127" s="412" t="str">
        <f>IF($F126="","",H126-H125)</f>
        <v/>
      </c>
      <c r="I127" s="413" t="str">
        <f>IF($F126="","",(J126-J125)/J125)</f>
        <v/>
      </c>
      <c r="J127" s="409" t="str">
        <f>IF($F126="","",J126-J125)</f>
        <v/>
      </c>
      <c r="K127" s="411" t="str">
        <f>IF($F126="","",(L126-L125)/L125)</f>
        <v/>
      </c>
      <c r="L127" s="406" t="str">
        <f>IF($F126="","",L126-L125)</f>
        <v/>
      </c>
      <c r="M127" s="410" t="str">
        <f>IF($F126="","",(N126-N125)/N125)</f>
        <v/>
      </c>
      <c r="N127" s="608" t="str">
        <f>IF($F126="","",N126-N125)</f>
        <v/>
      </c>
      <c r="O127" s="609" t="str">
        <f>IF($F126="","",(P126-P125)/P125)</f>
        <v/>
      </c>
      <c r="P127" s="610" t="str">
        <f>IF($F126="","",P126-P125)</f>
        <v/>
      </c>
      <c r="Q127" s="609" t="str">
        <f>IF($F126="","",(R126-R125)/R125)</f>
        <v/>
      </c>
      <c r="R127" s="610" t="str">
        <f>IF($F126="","",R126-R125)</f>
        <v/>
      </c>
      <c r="S127" s="609" t="str">
        <f>IF($F126="","",(T126-T125)/T125)</f>
        <v/>
      </c>
      <c r="T127" s="610" t="str">
        <f>IF($F126="","",T126-T125)</f>
        <v/>
      </c>
      <c r="U127" s="2679">
        <f>ABS(SUM(H127,J127,L127,N127,P127,R127,T127))</f>
        <v>0</v>
      </c>
    </row>
    <row r="128" spans="1:22" ht="17.25" thickTop="1" thickBot="1">
      <c r="A128" s="311"/>
      <c r="B128" s="313"/>
      <c r="C128" s="314"/>
      <c r="D128" s="318"/>
      <c r="E128" s="316"/>
      <c r="F128" s="316"/>
      <c r="G128" s="316"/>
      <c r="H128" s="320"/>
      <c r="I128" s="316"/>
      <c r="J128" s="316"/>
      <c r="K128" s="519"/>
      <c r="L128" s="316"/>
      <c r="M128" s="316"/>
      <c r="N128" s="319"/>
      <c r="O128" s="666"/>
      <c r="P128" s="666"/>
      <c r="Q128" s="666"/>
      <c r="R128" s="666"/>
      <c r="S128" s="666"/>
      <c r="T128" s="666"/>
      <c r="U128" s="2680">
        <f>SUM(U119:U127)</f>
        <v>0</v>
      </c>
      <c r="V128" s="2681" t="s">
        <v>398</v>
      </c>
    </row>
    <row r="129" spans="1:21" ht="18" customHeight="1">
      <c r="A129" s="311"/>
      <c r="B129" s="3437" t="s">
        <v>223</v>
      </c>
      <c r="C129" s="3438"/>
      <c r="D129" s="419" t="s">
        <v>282</v>
      </c>
      <c r="E129" s="500" t="str">
        <f>IF(F129="","",IF('BR3'!$L$20="ACTIVE",F129/F$126,IF('BR2'!$L$20="ACTIVE",F129/F$122,IF('BR1'!$L$20="ACTIVE",F129/F$118,F129/F$117))))</f>
        <v/>
      </c>
      <c r="F129" s="415">
        <f t="shared" ref="F129:F134" si="5">H129+J129+L129+N129+P129+R129+T129</f>
        <v>0</v>
      </c>
      <c r="G129" s="501" t="str">
        <f>IF(H129="","",IF('BR3'!$L$20="ACTIVE",H129/H$126,IF('BR2'!$L$20="ACTIVE",H129/H$122,IF('BR1'!$L$20="ACTIVE",H129/H$118,H129/H$117))))</f>
        <v/>
      </c>
      <c r="H129" s="502">
        <f>'Q1 Inv'!H$59</f>
        <v>0</v>
      </c>
      <c r="I129" s="501" t="str">
        <f>IF(J129="","",IF('BR3'!$L$20="ACTIVE",J129/J$126,IF('BR2'!$L$20="ACTIVE",J129/J$122,IF('BR1'!$L$20="ACTIVE",J129/J$118,J129/J$117))))</f>
        <v/>
      </c>
      <c r="J129" s="444">
        <f>'Q1 Inv'!J$12</f>
        <v>0</v>
      </c>
      <c r="K129" s="520" t="str">
        <f>IF(L129="","",IF('BR3'!$L$20="ACTIVE",L129/L$126,IF('BR2'!$L$20="ACTIVE",L129/L$122,IF('BR1'!$L$20="ACTIVE",L129/L$118,L129/L$117))))</f>
        <v/>
      </c>
      <c r="L129" s="503">
        <f>'Q1 Inv'!L$12</f>
        <v>0</v>
      </c>
      <c r="M129" s="501" t="str">
        <f>IF(N129="","",IF('BR3'!$L$20="ACTIVE",N129/N$126,IF('BR2'!$L$20="ACTIVE",N129/N$122,IF('BR1'!$L$20="ACTIVE",N129/N$118,N129/N$117))))</f>
        <v/>
      </c>
      <c r="N129" s="667">
        <f>'Q1 Inv'!N$59</f>
        <v>0</v>
      </c>
      <c r="O129" s="668" t="str">
        <f>IF(P129="","",IF('BR3'!$L$20="ACTIVE",P129/P$126,IF('BR2'!$L$20="ACTIVE",P129/P$122,IF('BR1'!$L$20="ACTIVE",P129/P$118,P129/P$117))))</f>
        <v/>
      </c>
      <c r="P129" s="669">
        <f>'Q1 Inv'!P$12</f>
        <v>0</v>
      </c>
      <c r="Q129" s="668" t="str">
        <f>IF(R129="","",IF('BR3'!$L$20="ACTIVE",R129/R$126,IF('BR2'!$L$20="ACTIVE",R129/R$122,IF('BR1'!$L$20="ACTIVE",R129/R$118,R129/R$117))))</f>
        <v/>
      </c>
      <c r="R129" s="669">
        <f>'Q1 Inv'!R$12</f>
        <v>0</v>
      </c>
      <c r="S129" s="668" t="str">
        <f>IF(T129="","",IF('BR3'!$L$20="ACTIVE",T129/T$126,IF('BR2'!$L$20="ACTIVE",T129/T$122,IF('BR1'!$L$20="ACTIVE",T129/T$118,T129/T$117))))</f>
        <v/>
      </c>
      <c r="T129" s="669">
        <f>'Q1 Inv'!T$12</f>
        <v>0</v>
      </c>
      <c r="U129" s="697"/>
    </row>
    <row r="130" spans="1:21" ht="18" customHeight="1">
      <c r="A130" s="311"/>
      <c r="B130" s="3439"/>
      <c r="C130" s="3440"/>
      <c r="D130" s="504" t="s">
        <v>283</v>
      </c>
      <c r="E130" s="500" t="str">
        <f>IF(F130="","",IF('BR3'!$L$20="ACTIVE",F130/F$126,IF('BR2'!$L$20="ACTIVE",F130/F$122,IF('BR1'!$L$20="ACTIVE",F130/F$118,F130/F$117))))</f>
        <v/>
      </c>
      <c r="F130" s="278">
        <f t="shared" si="5"/>
        <v>0</v>
      </c>
      <c r="G130" s="501" t="str">
        <f>IF(H130="","",IF('BR3'!$L$20="ACTIVE",H130/H$126,IF('BR2'!$L$20="ACTIVE",H130/H$122,IF('BR1'!$L$20="ACTIVE",H130/H$118,H130/H$117))))</f>
        <v/>
      </c>
      <c r="H130" s="416">
        <f>'Q2 Inv'!H$59</f>
        <v>0</v>
      </c>
      <c r="I130" s="501" t="str">
        <f>IF(J130="","",IF('BR3'!$L$20="ACTIVE",J130/J$126,IF('BR2'!$L$20="ACTIVE",J130/J$122,IF('BR1'!$L$20="ACTIVE",J130/J$118,J130/J$117))))</f>
        <v/>
      </c>
      <c r="J130" s="418">
        <f>'Q2 Inv'!J$12</f>
        <v>0</v>
      </c>
      <c r="K130" s="520" t="str">
        <f>IF(L130="","",IF('BR3'!$L$20="ACTIVE",L130/L$126,IF('BR2'!$L$20="ACTIVE",L130/L$122,IF('BR1'!$L$20="ACTIVE",L130/L$118,L130/L$117))))</f>
        <v/>
      </c>
      <c r="L130" s="417">
        <f>'Q2 Inv'!L$12</f>
        <v>0</v>
      </c>
      <c r="M130" s="501" t="str">
        <f>IF(N130="","",IF('BR3'!$L$20="ACTIVE",N130/N$126,IF('BR2'!$L$20="ACTIVE",N130/N$122,IF('BR1'!$L$20="ACTIVE",N130/N$118,N130/N$117))))</f>
        <v/>
      </c>
      <c r="N130" s="623">
        <f>'Q2 Inv'!N$59</f>
        <v>0</v>
      </c>
      <c r="O130" s="668" t="str">
        <f>IF(P130="","",IF('BR3'!$L$20="ACTIVE",P130/P$126,IF('BR2'!$L$20="ACTIVE",P130/P$122,IF('BR1'!$L$20="ACTIVE",P130/P$118,P130/P$117))))</f>
        <v/>
      </c>
      <c r="P130" s="624">
        <f>'Q2 Inv'!P$12</f>
        <v>0</v>
      </c>
      <c r="Q130" s="668" t="str">
        <f>IF(R130="","",IF('BR3'!$L$20="ACTIVE",R130/R$126,IF('BR2'!$L$20="ACTIVE",R130/R$122,IF('BR1'!$L$20="ACTIVE",R130/R$118,R130/R$117))))</f>
        <v/>
      </c>
      <c r="R130" s="624">
        <f>'Q2 Inv'!R$12</f>
        <v>0</v>
      </c>
      <c r="S130" s="668" t="str">
        <f>IF(T130="","",IF('BR3'!$L$20="ACTIVE",T130/T$126,IF('BR2'!$L$20="ACTIVE",T130/T$122,IF('BR1'!$L$20="ACTIVE",T130/T$118,T130/T$117))))</f>
        <v/>
      </c>
      <c r="T130" s="624">
        <f>'Q2 Inv'!T$12</f>
        <v>0</v>
      </c>
      <c r="U130" s="697"/>
    </row>
    <row r="131" spans="1:21" ht="18" customHeight="1">
      <c r="A131" s="311"/>
      <c r="B131" s="3439"/>
      <c r="C131" s="3440"/>
      <c r="D131" s="419" t="s">
        <v>284</v>
      </c>
      <c r="E131" s="500" t="str">
        <f>IF(F131="","",IF('BR3'!$L$20="ACTIVE",F131/F$126,IF('BR2'!$L$20="ACTIVE",F131/F$122,IF('BR1'!$L$20="ACTIVE",F131/F$118,F131/F$117))))</f>
        <v/>
      </c>
      <c r="F131" s="278">
        <f t="shared" si="5"/>
        <v>0</v>
      </c>
      <c r="G131" s="501" t="str">
        <f>IF(H131="","",IF('BR3'!$L$20="ACTIVE",H131/H$126,IF('BR2'!$L$20="ACTIVE",H131/H$122,IF('BR1'!$L$20="ACTIVE",H131/H$118,H131/H$117))))</f>
        <v/>
      </c>
      <c r="H131" s="505">
        <f>'Q3 Inv'!H$59</f>
        <v>0</v>
      </c>
      <c r="I131" s="501" t="str">
        <f>IF(J131="","",IF('BR3'!$L$20="ACTIVE",J131/J$126,IF('BR2'!$L$20="ACTIVE",J131/J$122,IF('BR1'!$L$20="ACTIVE",J131/J$118,J131/J$117))))</f>
        <v/>
      </c>
      <c r="J131" s="506">
        <f>'Q3 Inv'!J$12</f>
        <v>0</v>
      </c>
      <c r="K131" s="520" t="str">
        <f>IF(L131="","",IF('BR3'!$L$20="ACTIVE",L131/L$126,IF('BR2'!$L$20="ACTIVE",L131/L$122,IF('BR1'!$L$20="ACTIVE",L131/L$118,L131/L$117))))</f>
        <v/>
      </c>
      <c r="L131" s="281">
        <f>'Q3 Inv'!L$12</f>
        <v>0</v>
      </c>
      <c r="M131" s="501" t="str">
        <f>IF(N131="","",IF('BR3'!$L$20="ACTIVE",N131/N$126,IF('BR2'!$L$20="ACTIVE",N131/N$122,IF('BR1'!$L$20="ACTIVE",N131/N$118,N131/N$117))))</f>
        <v/>
      </c>
      <c r="N131" s="670">
        <f>'Q3 Inv'!N$59</f>
        <v>0</v>
      </c>
      <c r="O131" s="668" t="str">
        <f>IF(P131="","",IF('BR3'!$L$20="ACTIVE",P131/P$126,IF('BR2'!$L$20="ACTIVE",P131/P$122,IF('BR1'!$L$20="ACTIVE",P131/P$118,P131/P$117))))</f>
        <v/>
      </c>
      <c r="P131" s="671">
        <f>'Q3 Inv'!P$12</f>
        <v>0</v>
      </c>
      <c r="Q131" s="668" t="str">
        <f>IF(R131="","",IF('BR3'!$L$20="ACTIVE",R131/R$126,IF('BR2'!$L$20="ACTIVE",R131/R$122,IF('BR1'!$L$20="ACTIVE",R131/R$118,R131/R$117))))</f>
        <v/>
      </c>
      <c r="R131" s="671">
        <f>'Q3 Inv'!R$12</f>
        <v>0</v>
      </c>
      <c r="S131" s="668" t="str">
        <f>IF(T131="","",IF('BR3'!$L$20="ACTIVE",T131/T$126,IF('BR2'!$L$20="ACTIVE",T131/T$122,IF('BR1'!$L$20="ACTIVE",T131/T$118,T131/T$117))))</f>
        <v/>
      </c>
      <c r="T131" s="671">
        <f>'Q3 Inv'!T$12</f>
        <v>0</v>
      </c>
      <c r="U131" s="697"/>
    </row>
    <row r="132" spans="1:21" ht="18" customHeight="1">
      <c r="A132" s="311"/>
      <c r="B132" s="3439"/>
      <c r="C132" s="3440"/>
      <c r="D132" s="419" t="s">
        <v>285</v>
      </c>
      <c r="E132" s="500" t="str">
        <f>IF(F132="","",IF('BR3'!$L$20="ACTIVE",F132/F$126,IF('BR2'!$L$20="ACTIVE",F132/F$122,IF('BR1'!$L$20="ACTIVE",F132/F$118,F132/F$117))))</f>
        <v/>
      </c>
      <c r="F132" s="278">
        <f t="shared" si="5"/>
        <v>0</v>
      </c>
      <c r="G132" s="501" t="str">
        <f>IF(H132="","",IF('BR3'!$L$20="ACTIVE",H132/H$126,IF('BR2'!$L$20="ACTIVE",H132/H$122,IF('BR1'!$L$20="ACTIVE",H132/H$118,H132/H$117))))</f>
        <v/>
      </c>
      <c r="H132" s="505">
        <f>'Q4 Inv'!H$59</f>
        <v>0</v>
      </c>
      <c r="I132" s="501" t="str">
        <f>IF(J132="","",IF('BR3'!$L$20="ACTIVE",J132/J$126,IF('BR2'!$L$20="ACTIVE",J132/J$122,IF('BR1'!$L$20="ACTIVE",J132/J$118,J132/J$117))))</f>
        <v/>
      </c>
      <c r="J132" s="506">
        <f>'Q4 Inv'!J$12</f>
        <v>0</v>
      </c>
      <c r="K132" s="520" t="str">
        <f>IF(L132="","",IF('BR3'!$L$20="ACTIVE",L132/L$126,IF('BR2'!$L$20="ACTIVE",L132/L$122,IF('BR1'!$L$20="ACTIVE",L132/L$118,L132/L$117))))</f>
        <v/>
      </c>
      <c r="L132" s="281">
        <f>'Q4 Inv'!L$12</f>
        <v>0</v>
      </c>
      <c r="M132" s="501" t="str">
        <f>IF(N132="","",IF('BR3'!$L$20="ACTIVE",N132/N$126,IF('BR2'!$L$20="ACTIVE",N132/N$122,IF('BR1'!$L$20="ACTIVE",N132/N$118,N132/N$117))))</f>
        <v/>
      </c>
      <c r="N132" s="670">
        <f>'Q4 Inv'!N$59</f>
        <v>0</v>
      </c>
      <c r="O132" s="668" t="str">
        <f>IF(P132="","",IF('BR3'!$L$20="ACTIVE",P132/P$126,IF('BR2'!$L$20="ACTIVE",P132/P$122,IF('BR1'!$L$20="ACTIVE",P132/P$118,P132/P$117))))</f>
        <v/>
      </c>
      <c r="P132" s="671">
        <f>'Q4 Inv'!P$12</f>
        <v>0</v>
      </c>
      <c r="Q132" s="668" t="str">
        <f>IF(R132="","",IF('BR3'!$L$20="ACTIVE",R132/R$126,IF('BR2'!$L$20="ACTIVE",R132/R$122,IF('BR1'!$L$20="ACTIVE",R132/R$118,R132/R$117))))</f>
        <v/>
      </c>
      <c r="R132" s="671">
        <f>'Q4 Inv'!R$12</f>
        <v>0</v>
      </c>
      <c r="S132" s="668" t="str">
        <f>IF(T132="","",IF('BR3'!$L$20="ACTIVE",T132/T$126,IF('BR2'!$L$20="ACTIVE",T132/T$122,IF('BR1'!$L$20="ACTIVE",T132/T$118,T132/T$117))))</f>
        <v/>
      </c>
      <c r="T132" s="671">
        <f>'Q4 Inv'!T$12</f>
        <v>0</v>
      </c>
      <c r="U132" s="697"/>
    </row>
    <row r="133" spans="1:21" ht="18" customHeight="1" thickBot="1">
      <c r="A133" s="311"/>
      <c r="B133" s="3441"/>
      <c r="C133" s="3442"/>
      <c r="D133" s="279" t="s">
        <v>131</v>
      </c>
      <c r="E133" s="420" t="str">
        <f>IF(F133="","",IF('BR3'!$L$20="ACTIVE",F133/F$126,IF('BR2'!$L$20="ACTIVE",F133/F$122,IF('BR1'!$L$20="ACTIVE",F133/F$118,F133/F$117))))</f>
        <v/>
      </c>
      <c r="F133" s="280">
        <f t="shared" si="5"/>
        <v>0</v>
      </c>
      <c r="G133" s="501" t="str">
        <f>IF(H133="","",IF('BR3'!$L$20="ACTIVE",H133/H$126,IF('BR2'!$L$20="ACTIVE",H133/H$122,IF('BR1'!$L$20="ACTIVE",H133/H$118,H133/H$117))))</f>
        <v/>
      </c>
      <c r="H133" s="505">
        <f>'Sup Inv'!H$59</f>
        <v>0</v>
      </c>
      <c r="I133" s="501" t="str">
        <f>IF(J133="","",IF('BR3'!$L$20="ACTIVE",J133/J$126,IF('BR2'!$L$20="ACTIVE",J133/J$122,IF('BR1'!$L$20="ACTIVE",J133/J$118,J133/J$117))))</f>
        <v/>
      </c>
      <c r="J133" s="506">
        <f>'Sup Inv'!J$12</f>
        <v>0</v>
      </c>
      <c r="K133" s="520" t="str">
        <f>IF(L133="","",IF('BR3'!$L$20="ACTIVE",L133/L$126,IF('BR2'!$L$20="ACTIVE",L133/L$122,IF('BR1'!$L$20="ACTIVE",L133/L$118,L133/L$117))))</f>
        <v/>
      </c>
      <c r="L133" s="281">
        <f>'Sup Inv'!L$12</f>
        <v>0</v>
      </c>
      <c r="M133" s="501" t="str">
        <f>IF(N133="","",IF('BR3'!$L$20="ACTIVE",N133/N$126,IF('BR2'!$L$20="ACTIVE",N133/N$122,IF('BR1'!$L$20="ACTIVE",N133/N$118,N133/N$117))))</f>
        <v/>
      </c>
      <c r="N133" s="670">
        <f>'Sup Inv'!N$59</f>
        <v>0</v>
      </c>
      <c r="O133" s="668" t="str">
        <f>IF(P133="","",IF('BR3'!$L$20="ACTIVE",P133/P$126,IF('BR2'!$L$20="ACTIVE",P133/P$122,IF('BR1'!$L$20="ACTIVE",P133/P$118,P133/P$117))))</f>
        <v/>
      </c>
      <c r="P133" s="671">
        <f>'Sup Inv'!P$12</f>
        <v>0</v>
      </c>
      <c r="Q133" s="668" t="str">
        <f>IF(R133="","",IF('BR3'!$L$20="ACTIVE",R133/R$126,IF('BR2'!$L$20="ACTIVE",R133/R$122,IF('BR1'!$L$20="ACTIVE",R133/R$118,R133/R$117))))</f>
        <v/>
      </c>
      <c r="R133" s="671">
        <f>'Sup Inv'!R$12</f>
        <v>0</v>
      </c>
      <c r="S133" s="668" t="str">
        <f>IF(T133="","",IF('BR3'!$L$20="ACTIVE",T133/T$126,IF('BR2'!$L$20="ACTIVE",T133/T$122,IF('BR1'!$L$20="ACTIVE",T133/T$118,T133/T$117))))</f>
        <v/>
      </c>
      <c r="T133" s="671">
        <f>'Sup Inv'!T$12</f>
        <v>0</v>
      </c>
      <c r="U133" s="697"/>
    </row>
    <row r="134" spans="1:21" ht="18" customHeight="1" thickBot="1">
      <c r="A134" s="311"/>
      <c r="B134" s="431"/>
      <c r="C134" s="432"/>
      <c r="D134" s="433" t="s">
        <v>113</v>
      </c>
      <c r="E134" s="128"/>
      <c r="F134" s="130">
        <f t="shared" si="5"/>
        <v>0</v>
      </c>
      <c r="G134" s="128"/>
      <c r="H134" s="421"/>
      <c r="I134" s="129"/>
      <c r="J134" s="514"/>
      <c r="K134" s="521"/>
      <c r="L134" s="321"/>
      <c r="M134" s="129"/>
      <c r="N134" s="627"/>
      <c r="O134" s="628"/>
      <c r="P134" s="629"/>
      <c r="Q134" s="628"/>
      <c r="R134" s="630"/>
      <c r="S134" s="628"/>
      <c r="T134" s="629"/>
      <c r="U134" s="697"/>
    </row>
    <row r="135" spans="1:21" ht="18" customHeight="1" thickBot="1">
      <c r="A135" s="311"/>
      <c r="B135" s="434"/>
      <c r="C135" s="422"/>
      <c r="D135" s="18" t="s">
        <v>95</v>
      </c>
      <c r="E135" s="131" t="str">
        <f>IF(E136="","",1-E136)</f>
        <v/>
      </c>
      <c r="F135" s="144">
        <f>SUM(F129:F134)</f>
        <v>0</v>
      </c>
      <c r="G135" s="131" t="str">
        <f>IF(G136="","",1-G136)</f>
        <v/>
      </c>
      <c r="H135" s="133">
        <f>SUM(H129:H134)</f>
        <v>0</v>
      </c>
      <c r="I135" s="132" t="str">
        <f>IF(J117=0,"",J135/J117)</f>
        <v/>
      </c>
      <c r="J135" s="184">
        <f>SUM(J129:J134)</f>
        <v>0</v>
      </c>
      <c r="K135" s="131" t="str">
        <f>IF(K136="","",1-K136)</f>
        <v/>
      </c>
      <c r="L135" s="133">
        <f>SUM(L129:L134)</f>
        <v>0</v>
      </c>
      <c r="M135" s="132" t="str">
        <f>IF(M136="","",1-M136)</f>
        <v/>
      </c>
      <c r="N135" s="631">
        <f>SUM(N129:N134)</f>
        <v>0</v>
      </c>
      <c r="O135" s="632" t="str">
        <f>IF(O136="","",1-O136)</f>
        <v/>
      </c>
      <c r="P135" s="633">
        <f>SUM(P129:P134)</f>
        <v>0</v>
      </c>
      <c r="Q135" s="632" t="str">
        <f>IF(Q136="","",1-Q136)</f>
        <v/>
      </c>
      <c r="R135" s="633">
        <f>SUM(R129:R134)</f>
        <v>0</v>
      </c>
      <c r="S135" s="632" t="str">
        <f>IF(S136="","",1-S136)</f>
        <v/>
      </c>
      <c r="T135" s="633">
        <f>SUM(T129:T134)</f>
        <v>0</v>
      </c>
      <c r="U135" s="697"/>
    </row>
    <row r="136" spans="1:21" ht="33.75" customHeight="1" thickTop="1" thickBot="1">
      <c r="A136" s="445"/>
      <c r="B136" s="446"/>
      <c r="C136" s="447"/>
      <c r="D136" s="423" t="s">
        <v>132</v>
      </c>
      <c r="E136" s="181" t="str">
        <f>IF(F136="","",IF('BR3'!$L$20="ACTIVE",F$136/F$126,IF('BR2'!$L$20="ACTIVE",F$136/F$122,IF('BR1'!$L$20="ACTIVE",F$136/F$118,F$136/F$117))))</f>
        <v/>
      </c>
      <c r="F136" s="182">
        <f>IF('BR3'!$L$20="ACTIVE",F126-F135,IF('BR2'!$L$20="ACTIVE",F122-F135,IF('BR1'!$L$20="ACTIVE",F118-F135,F117-F135)))</f>
        <v>0</v>
      </c>
      <c r="G136" s="183" t="str">
        <f>IF(H136="","",IF('BR3'!$L$20="ACTIVE",H$136/H$126,IF('BR2'!$L$20="ACTIVE",H$136/H$122,IF('BR1'!$L$20="ACTIVE",H$136/H$118,H$136/H$117))))</f>
        <v/>
      </c>
      <c r="H136" s="424">
        <f>IF('BR3'!$L$20="ACTIVE",H126-H135,IF('BR2'!$L$20="ACTIVE",H122-H135,IF('BR1'!$L$20="ACTIVE",H118-H135,H117-H135)))</f>
        <v>0</v>
      </c>
      <c r="I136" s="183" t="str">
        <f>IF(J136="","",IF('BR3'!$L$20="ACTIVE",J$136/J$126,IF('BR2'!$L$20="ACTIVE",J$136/J$122,IF('BR1'!$L$20="ACTIVE",J$136/J$118,J$136/J$117))))</f>
        <v/>
      </c>
      <c r="J136" s="425">
        <f>IF('BR3'!$L$20="ACTIVE",J126-J135,IF('BR2'!$L$20="ACTIVE",J122-J135,IF('BR1'!$L$20="ACTIVE",J118-J135,J117-J135)))</f>
        <v>0</v>
      </c>
      <c r="K136" s="181" t="str">
        <f>IF(L136="","",IF('BR3'!$L$20="ACTIVE",L$136/L$126,IF('BR2'!$L$20="ACTIVE",L$136/L$122,IF('BR1'!$L$20="ACTIVE",L$136/L$118,L$136/L$117))))</f>
        <v/>
      </c>
      <c r="L136" s="182">
        <f>IF('BR3'!$L$20="ACTIVE",L126-L135,IF('BR2'!$L$20="ACTIVE",L122-L135,IF('BR1'!$L$20="ACTIVE",L118-L135,L117-L135)))</f>
        <v>0</v>
      </c>
      <c r="M136" s="183" t="str">
        <f>IF(N136="","",IF('BR3'!$L$20="ACTIVE",N$136/N$126,IF('BR2'!$L$20="ACTIVE",N$136/N$122,IF('BR1'!$L$20="ACTIVE",N$136/N$118,N$136/N$117))))</f>
        <v/>
      </c>
      <c r="N136" s="634">
        <f>IF('BR3'!$L$20="ACTIVE",N126-N135,IF('BR2'!$L$20="ACTIVE",N122-N135,IF('BR1'!$L$20="ACTIVE",N118-N135,N117-N135)))</f>
        <v>0</v>
      </c>
      <c r="O136" s="635" t="str">
        <f>IF(P136="","",IF('BR3'!$L$20="ACTIVE",P$136/P$126,IF('BR2'!$L$20="ACTIVE",P$136/P$122,IF('BR1'!$L$20="ACTIVE",P$136/P$118,P$136/P$117))))</f>
        <v/>
      </c>
      <c r="P136" s="636">
        <f>IF('BR3'!$L$20="ACTIVE",P126-P135,IF('BR2'!$L$20="ACTIVE",P122-P135,IF('BR1'!$L$20="ACTIVE",P118-P135,P117-P135)))</f>
        <v>0</v>
      </c>
      <c r="Q136" s="635" t="str">
        <f>IF(R136="","",IF('BR3'!$L$20="ACTIVE",R$136/R$126,IF('BR2'!$L$20="ACTIVE",R$136/R$122,IF('BR1'!$L$20="ACTIVE",R$136/R$118,R$136/R$117))))</f>
        <v/>
      </c>
      <c r="R136" s="636">
        <f>IF('BR3'!$L$20="ACTIVE",R126-R135,IF('BR2'!$L$20="ACTIVE",R122-R135,IF('BR1'!$L$20="ACTIVE",R118-R135,R117-R135)))</f>
        <v>0</v>
      </c>
      <c r="S136" s="635" t="str">
        <f>IF(T136="","",IF('BR3'!$L$20="ACTIVE",T$136/T$126,IF('BR2'!$L$20="ACTIVE",T$136/T$122,IF('BR1'!$L$20="ACTIVE",T$136/T$118,T$136/T$117))))</f>
        <v/>
      </c>
      <c r="T136" s="636">
        <f>IF('BR3'!$L$20="ACTIVE",T126-T135,IF('BR2'!$L$20="ACTIVE",T122-T135,IF('BR1'!$L$20="ACTIVE",T118-T135,T117-T135)))</f>
        <v>0</v>
      </c>
      <c r="U136" s="697"/>
    </row>
    <row r="137" spans="1:21" ht="16.5" thickTop="1" thickBot="1">
      <c r="A137" s="3472"/>
      <c r="B137" s="3472"/>
      <c r="C137" s="3472"/>
      <c r="D137" s="3472"/>
      <c r="E137" s="3472"/>
      <c r="F137" s="3472"/>
      <c r="G137" s="3472"/>
      <c r="H137" s="3472"/>
      <c r="I137" s="3472"/>
      <c r="J137" s="3472"/>
      <c r="K137" s="3472"/>
      <c r="L137" s="3472"/>
      <c r="M137" s="3472"/>
      <c r="N137" s="3472"/>
      <c r="O137" s="3472"/>
      <c r="P137" s="3472"/>
      <c r="Q137" s="448"/>
      <c r="R137" s="448"/>
      <c r="S137" s="448"/>
      <c r="T137" s="448"/>
    </row>
    <row r="138" spans="1:21" ht="33" customHeight="1" thickTop="1">
      <c r="A138" s="3460" t="s">
        <v>15</v>
      </c>
      <c r="B138" s="3461"/>
      <c r="C138" s="3461"/>
      <c r="D138" s="3462"/>
      <c r="E138" s="3452" t="s">
        <v>169</v>
      </c>
      <c r="F138" s="3453"/>
      <c r="G138" s="3475" t="s">
        <v>13</v>
      </c>
      <c r="H138" s="3476"/>
      <c r="I138" s="3476"/>
      <c r="J138" s="3476"/>
      <c r="K138" s="3476"/>
      <c r="L138" s="3477"/>
      <c r="M138" s="3478" t="s">
        <v>226</v>
      </c>
      <c r="N138" s="3479"/>
      <c r="O138" s="3480" t="s">
        <v>233</v>
      </c>
      <c r="P138" s="3481"/>
      <c r="Q138" s="3621" t="s">
        <v>84</v>
      </c>
      <c r="R138" s="3621"/>
      <c r="S138" s="3621"/>
      <c r="T138" s="3622"/>
      <c r="U138" s="574"/>
    </row>
    <row r="139" spans="1:21" ht="15.75" customHeight="1" thickBot="1">
      <c r="A139" s="3463"/>
      <c r="B139" s="3447"/>
      <c r="C139" s="3447"/>
      <c r="D139" s="3464"/>
      <c r="E139" s="3454"/>
      <c r="F139" s="3455"/>
      <c r="G139" s="3538">
        <f>'ORIGINAL BUDGET'!$G$5</f>
        <v>0</v>
      </c>
      <c r="H139" s="3539"/>
      <c r="I139" s="3538">
        <f>'ORIGINAL BUDGET'!$I$5</f>
        <v>0</v>
      </c>
      <c r="J139" s="3547"/>
      <c r="K139" s="3538">
        <f>'ORIGINAL BUDGET'!$K$5</f>
        <v>0</v>
      </c>
      <c r="L139" s="3539"/>
      <c r="M139" s="2567">
        <f>'ORIGINAL BUDGET'!$M$5</f>
        <v>0</v>
      </c>
      <c r="N139" s="2568"/>
      <c r="O139" s="3624">
        <f>'ORIGINAL BUDGET'!$O$5</f>
        <v>0</v>
      </c>
      <c r="P139" s="3624"/>
      <c r="Q139" s="2560"/>
      <c r="R139" s="2561"/>
      <c r="S139" s="2562"/>
      <c r="T139" s="2561"/>
      <c r="U139" s="574"/>
    </row>
    <row r="140" spans="1:21" ht="15" customHeight="1">
      <c r="A140" s="3463"/>
      <c r="B140" s="3447"/>
      <c r="C140" s="3447"/>
      <c r="D140" s="3464"/>
      <c r="E140" s="297"/>
      <c r="F140" s="298" t="s">
        <v>0</v>
      </c>
      <c r="G140" s="299" t="s">
        <v>1</v>
      </c>
      <c r="H140" s="356" t="s">
        <v>2</v>
      </c>
      <c r="I140" s="300" t="s">
        <v>32</v>
      </c>
      <c r="J140" s="301" t="s">
        <v>3</v>
      </c>
      <c r="K140" s="510" t="s">
        <v>33</v>
      </c>
      <c r="L140" s="302" t="s">
        <v>4</v>
      </c>
      <c r="M140" s="2563" t="s">
        <v>5</v>
      </c>
      <c r="N140" s="2564" t="s">
        <v>6</v>
      </c>
      <c r="O140" s="2564" t="s">
        <v>34</v>
      </c>
      <c r="P140" s="2565" t="s">
        <v>7</v>
      </c>
      <c r="Q140" s="2560"/>
      <c r="R140" s="2561"/>
      <c r="S140" s="2562"/>
      <c r="T140" s="2561"/>
      <c r="U140" s="574"/>
    </row>
    <row r="141" spans="1:21" ht="15.75">
      <c r="A141" s="3463"/>
      <c r="B141" s="3447"/>
      <c r="C141" s="3447"/>
      <c r="D141" s="3464"/>
      <c r="E141" s="158" t="s">
        <v>16</v>
      </c>
      <c r="F141" s="178"/>
      <c r="G141" s="158" t="s">
        <v>16</v>
      </c>
      <c r="H141" s="362" t="str">
        <f>"PCA "&amp; TEXT('ORIGINAL BUDGET'!$H$55,"GENERAL")</f>
        <v>PCA 53134-5520</v>
      </c>
      <c r="I141" s="160" t="s">
        <v>16</v>
      </c>
      <c r="J141" s="363" t="str">
        <f>"PCA "&amp; TEXT('ORIGINAL BUDGET'!$J$55,"GENERAL")</f>
        <v>PCA 0</v>
      </c>
      <c r="K141" s="529" t="s">
        <v>16</v>
      </c>
      <c r="L141" s="159" t="str">
        <f>"PCA "&amp; TEXT('ORIGINAL BUDGET'!$L$55,"GENERAL")</f>
        <v>PCA 0</v>
      </c>
      <c r="M141" s="579" t="s">
        <v>16</v>
      </c>
      <c r="N141" s="580" t="str">
        <f>"PCA "&amp; TEXT('ORIGINAL BUDGET'!$N$55,"GENERAL")</f>
        <v>PCA 53133-5520</v>
      </c>
      <c r="O141" s="579" t="s">
        <v>16</v>
      </c>
      <c r="P141" s="580" t="str">
        <f>"PCA "&amp; TEXT('ORIGINAL BUDGET'!$P$55,"GENERAL")</f>
        <v>PCA 0</v>
      </c>
      <c r="Q141" s="2560"/>
      <c r="R141" s="2561"/>
      <c r="S141" s="2562"/>
      <c r="T141" s="2561"/>
      <c r="U141" s="574"/>
    </row>
    <row r="142" spans="1:21" ht="15.75">
      <c r="A142" s="3463"/>
      <c r="B142" s="3447"/>
      <c r="C142" s="3447"/>
      <c r="D142" s="3464"/>
      <c r="E142" s="158"/>
      <c r="F142" s="178" t="s">
        <v>87</v>
      </c>
      <c r="G142" s="158" t="s">
        <v>88</v>
      </c>
      <c r="H142" s="304" t="s">
        <v>88</v>
      </c>
      <c r="I142" s="160" t="s">
        <v>88</v>
      </c>
      <c r="J142" s="179" t="s">
        <v>88</v>
      </c>
      <c r="K142" s="529" t="s">
        <v>88</v>
      </c>
      <c r="L142" s="180" t="s">
        <v>88</v>
      </c>
      <c r="M142" s="579" t="s">
        <v>88</v>
      </c>
      <c r="N142" s="579" t="s">
        <v>88</v>
      </c>
      <c r="O142" s="579" t="s">
        <v>88</v>
      </c>
      <c r="P142" s="579" t="s">
        <v>88</v>
      </c>
      <c r="Q142" s="2560"/>
      <c r="R142" s="2561"/>
      <c r="S142" s="2562"/>
      <c r="T142" s="2561"/>
      <c r="U142" s="574"/>
    </row>
    <row r="143" spans="1:21" ht="16.5" customHeight="1" thickBot="1">
      <c r="A143" s="3463"/>
      <c r="B143" s="3447"/>
      <c r="C143" s="3447"/>
      <c r="D143" s="3464"/>
      <c r="E143" s="158" t="s">
        <v>91</v>
      </c>
      <c r="F143" s="178" t="s">
        <v>90</v>
      </c>
      <c r="G143" s="364" t="str">
        <f>'ORIGINAL BUDGET'!H$7</f>
        <v>I&amp;E GF</v>
      </c>
      <c r="H143" s="365">
        <f>'ORIGINAL BUDGET'!I$7</f>
        <v>0</v>
      </c>
      <c r="I143" s="366" t="str">
        <f>'ORIGINAL BUDGET'!J$7</f>
        <v>-</v>
      </c>
      <c r="J143" s="367">
        <f>'ORIGINAL BUDGET'!K$7</f>
        <v>0</v>
      </c>
      <c r="K143" s="512">
        <f>'ORIGINAL BUDGET'!L$7</f>
        <v>0</v>
      </c>
      <c r="L143" s="368">
        <f>'ORIGINAL BUDGET'!M$7</f>
        <v>0</v>
      </c>
      <c r="M143" s="2548" t="str">
        <f>'ORIGINAL BUDGET'!N$7</f>
        <v>Combined Fed\State</v>
      </c>
      <c r="N143" s="2548">
        <f>'ORIGINAL BUDGET'!O$7</f>
        <v>0</v>
      </c>
      <c r="O143" s="2548" t="str">
        <f>'ORIGINAL BUDGET'!P$7</f>
        <v>Combined*
Fed/Agency</v>
      </c>
      <c r="P143" s="2548">
        <f>'ORIGINAL BUDGET'!Q$7</f>
        <v>0</v>
      </c>
      <c r="Q143" s="2560"/>
      <c r="R143" s="2561"/>
      <c r="S143" s="2562"/>
      <c r="T143" s="2561"/>
      <c r="U143" s="574"/>
    </row>
    <row r="144" spans="1:21" ht="33" customHeight="1" thickTop="1" thickBot="1">
      <c r="A144" s="3529" t="s">
        <v>274</v>
      </c>
      <c r="B144" s="3530"/>
      <c r="C144" s="3530"/>
      <c r="D144" s="3530"/>
      <c r="E144" s="3530"/>
      <c r="F144" s="3531"/>
      <c r="G144" s="3526" t="s">
        <v>13</v>
      </c>
      <c r="H144" s="3527"/>
      <c r="I144" s="3527"/>
      <c r="J144" s="3527"/>
      <c r="K144" s="3527"/>
      <c r="L144" s="3528"/>
      <c r="M144" s="3489" t="s">
        <v>14</v>
      </c>
      <c r="N144" s="3490"/>
      <c r="O144" s="3623" t="s">
        <v>233</v>
      </c>
      <c r="P144" s="3623"/>
      <c r="Q144" s="675"/>
      <c r="R144" s="676"/>
      <c r="S144" s="677"/>
      <c r="T144" s="676"/>
      <c r="U144" s="3633" t="s">
        <v>393</v>
      </c>
    </row>
    <row r="145" spans="1:22" ht="18" customHeight="1" thickTop="1" thickBot="1">
      <c r="A145" s="3469"/>
      <c r="B145" s="3470"/>
      <c r="C145" s="3470"/>
      <c r="D145" s="3470"/>
      <c r="E145" s="3470"/>
      <c r="F145" s="3471"/>
      <c r="G145" s="152"/>
      <c r="H145" s="428">
        <f>$H$29</f>
        <v>0</v>
      </c>
      <c r="I145" s="152"/>
      <c r="J145" s="429">
        <f>$J$29</f>
        <v>0</v>
      </c>
      <c r="K145" s="532"/>
      <c r="L145" s="153">
        <f>$L$29</f>
        <v>0</v>
      </c>
      <c r="M145" s="156"/>
      <c r="N145" s="648">
        <f>$N$29</f>
        <v>0</v>
      </c>
      <c r="O145" s="649"/>
      <c r="P145" s="650">
        <f>$P$29</f>
        <v>0</v>
      </c>
      <c r="Q145" s="675"/>
      <c r="R145" s="676"/>
      <c r="S145" s="677"/>
      <c r="T145" s="676"/>
      <c r="U145" s="3633"/>
    </row>
    <row r="146" spans="1:22" ht="18" customHeight="1" thickTop="1">
      <c r="A146" s="305"/>
      <c r="B146" s="3433" t="s">
        <v>270</v>
      </c>
      <c r="C146" s="3434"/>
      <c r="D146" s="2710" t="s">
        <v>153</v>
      </c>
      <c r="E146" s="400"/>
      <c r="F146" s="306">
        <f>H146+J146+L146+N146+P146+R146+T146</f>
        <v>0</v>
      </c>
      <c r="G146" s="486" t="str">
        <f>IF(H146&gt;"",1,"")</f>
        <v/>
      </c>
      <c r="H146" s="494">
        <f>IF('BR1'!$L$20="Active",'ORIGINAL BUDGET'!$H$60,IF('BR2'!$L$20="Active",'ORIGINAL BUDGET'!$H$60,IF('BR3'!$L$20="Active",'ORIGINAL BUDGET'!$H$60,IF('ORIGINAL BUDGET'!$L$20="Active",'ORIGINAL BUDGET'!$H$60,""))))</f>
        <v>0</v>
      </c>
      <c r="I146" s="507">
        <v>1</v>
      </c>
      <c r="J146" s="530">
        <f>IF('BR1'!$L$20="Active",'ORIGINAL BUDGET'!J$14,IF('BR2'!$L$20="Active",'ORIGINAL BUDGET'!J$14,IF('BR3'!$L$20="Active",'ORIGINAL BUDGET'!J$14,IF('ORIGINAL BUDGET'!$L$20="Active",'ORIGINAL BUDGET'!J$14,""))))</f>
        <v>0</v>
      </c>
      <c r="K146" s="515">
        <v>1</v>
      </c>
      <c r="L146" s="496">
        <f>IF('BR1'!$L$20="Active",'ORIGINAL BUDGET'!L$14,IF('BR2'!$L$20="Active",'ORIGINAL BUDGET'!L$14,IF('BR3'!$L$20="Active",'ORIGINAL BUDGET'!L$14,IF('ORIGINAL BUDGET'!$L$20="Active",'ORIGINAL BUDGET'!L$14,""))))</f>
        <v>0</v>
      </c>
      <c r="M146" s="486" t="str">
        <f>IF(N146&gt;"",1,"")</f>
        <v/>
      </c>
      <c r="N146" s="651">
        <f>IF('BR1'!$L$20="Active",'ORIGINAL BUDGET'!N$60,IF('BR2'!$L$20="Active",'ORIGINAL BUDGET'!N$60,IF('BR3'!$L$20="Active",'ORIGINAL BUDGET'!N$60,IF('ORIGINAL BUDGET'!$L$20="Active",'ORIGINAL BUDGET'!N$60,""))))</f>
        <v>0</v>
      </c>
      <c r="O146" s="655">
        <v>1</v>
      </c>
      <c r="P146" s="654">
        <f>IF('BR1'!$L$20="Active",'ORIGINAL BUDGET'!P$14,IF('BR2'!$L$20="Active",'ORIGINAL BUDGET'!P$14,IF('BR3'!$L$20="Active",'ORIGINAL BUDGET'!P$14,IF('ORIGINAL BUDGET'!$L$20="Active",'ORIGINAL BUDGET'!P$14,""))))</f>
        <v>0</v>
      </c>
      <c r="Q146" s="675"/>
      <c r="R146" s="676"/>
      <c r="S146" s="677"/>
      <c r="T146" s="676"/>
      <c r="U146" s="3633"/>
    </row>
    <row r="147" spans="1:22" ht="18" customHeight="1" thickBot="1">
      <c r="A147" s="307"/>
      <c r="B147" s="3435"/>
      <c r="C147" s="3436"/>
      <c r="D147" s="2709" t="s">
        <v>140</v>
      </c>
      <c r="E147" s="308"/>
      <c r="F147" s="491" t="str">
        <f>IF('BR1'!$L$20="Active",SUM(H147+J147+L147+N147+P147+R147+T147),IF('BR2'!$L$20="Active", SUM(H147+J147+L147+N147+P147+R147+T147),IF('BR3'!$L$20="Active", SUM(H147+J147+L147+N147+P147+R147+T147),"")))</f>
        <v/>
      </c>
      <c r="G147" s="2644" t="str">
        <f>IF(H147&gt;"",1,"")</f>
        <v/>
      </c>
      <c r="H147" s="497" t="str">
        <f>IF('BR1'!$L$20="Active",'BR1'!$H$60,IF('BR2'!$L$20="Active",'BR1'!$H$60,IF('BR3'!$L$20="Active",'BR1'!$H$60,"")))</f>
        <v/>
      </c>
      <c r="I147" s="498">
        <v>1</v>
      </c>
      <c r="J147" s="310" t="str">
        <f>IF('BR1'!$L$20="Active",'BR1'!J$14,IF('BR2'!$L$20="Active",'BR1'!J$14,IF('BR3'!$L$20="Active",'BR1'!J$14,"")))</f>
        <v/>
      </c>
      <c r="K147" s="492">
        <v>1</v>
      </c>
      <c r="L147" s="309" t="str">
        <f>IF('BR1'!$L$20="Active",'BR1'!L$14,IF('BR2'!$L$20="Active",'BR1'!L$14,IF('BR3'!$L$20="Active",'BR1'!L$14,"")))</f>
        <v/>
      </c>
      <c r="M147" s="2644" t="str">
        <f>IF(N147&gt;"",1,"")</f>
        <v/>
      </c>
      <c r="N147" s="663" t="str">
        <f>IF('BR1'!$L$20="Active",'BR1'!N$60,IF('BR2'!$L$20="Active",'BR1'!N$60,IF('BR3'!$L$20="Active",'BR1'!N$60,"")))</f>
        <v/>
      </c>
      <c r="O147" s="657">
        <v>1</v>
      </c>
      <c r="P147" s="665" t="str">
        <f>IF('BR1'!$L$20="Active",'BR1'!P$14,IF('BR2'!$L$20="Active",'BR1'!P$14,IF('BR3'!$L$20="Active",'BR1'!P$14,"")))</f>
        <v/>
      </c>
      <c r="Q147" s="675"/>
      <c r="R147" s="676"/>
      <c r="S147" s="677"/>
      <c r="T147" s="676"/>
      <c r="U147" s="3633"/>
    </row>
    <row r="148" spans="1:22" ht="18" customHeight="1" thickTop="1" thickBot="1">
      <c r="A148" s="307"/>
      <c r="B148" s="3435"/>
      <c r="C148" s="3436"/>
      <c r="D148" s="91" t="s">
        <v>271</v>
      </c>
      <c r="E148" s="405" t="str">
        <f>IF($F147="","",(F147-F146)/F146)</f>
        <v/>
      </c>
      <c r="F148" s="406" t="str">
        <f>IF($F147="","",F147-F146)</f>
        <v/>
      </c>
      <c r="G148" s="405" t="str">
        <f>IF($F147="","",(H147-H146)/H146)</f>
        <v/>
      </c>
      <c r="H148" s="407" t="str">
        <f>IF($F147="","",H147-H146)</f>
        <v/>
      </c>
      <c r="I148" s="408" t="str">
        <f>IF($F147="","",(J147-J146)/J146)</f>
        <v/>
      </c>
      <c r="J148" s="531" t="str">
        <f>IF($F147="","",J147-J146)</f>
        <v/>
      </c>
      <c r="K148" s="517" t="str">
        <f>IF($F147="","",(L147-L146)/L146)</f>
        <v/>
      </c>
      <c r="L148" s="406" t="str">
        <f>IF($F147="","",L147-L146)</f>
        <v/>
      </c>
      <c r="M148" s="410" t="str">
        <f>IF($F147="","",(N147-N146)/N146)</f>
        <v/>
      </c>
      <c r="N148" s="678" t="str">
        <f>IF($F147="","",N147-N146)</f>
        <v/>
      </c>
      <c r="O148" s="609" t="str">
        <f>IF($F147="","",(P147-P146)/P146)</f>
        <v/>
      </c>
      <c r="P148" s="610" t="str">
        <f>IF($F147="","",P147-P146)</f>
        <v/>
      </c>
      <c r="Q148" s="675" t="str">
        <f>IF(R147="","",(R147-R146)/R146)</f>
        <v/>
      </c>
      <c r="R148" s="676">
        <f>R147-R146</f>
        <v>0</v>
      </c>
      <c r="S148" s="677" t="str">
        <f>IF($F147="","",(T147-T146)/T146)</f>
        <v/>
      </c>
      <c r="T148" s="676" t="str">
        <f>IF($F147="","",T147-T146)</f>
        <v/>
      </c>
      <c r="U148" s="2678">
        <f>ABS(SUM(H148,J148,L148,N148,P148,R148,T148))</f>
        <v>0</v>
      </c>
    </row>
    <row r="149" spans="1:22" ht="18" customHeight="1" thickTop="1">
      <c r="A149" s="311"/>
      <c r="B149" s="3435"/>
      <c r="C149" s="3436"/>
      <c r="D149" s="37"/>
      <c r="E149" s="37"/>
      <c r="F149" s="37"/>
      <c r="G149" s="48"/>
      <c r="H149" s="2646"/>
      <c r="I149" s="48"/>
      <c r="J149" s="48"/>
      <c r="K149" s="2647"/>
      <c r="L149" s="48"/>
      <c r="M149" s="48"/>
      <c r="N149" s="611"/>
      <c r="O149" s="659"/>
      <c r="P149" s="659"/>
      <c r="Q149" s="675"/>
      <c r="R149" s="676"/>
      <c r="S149" s="677"/>
      <c r="T149" s="676"/>
      <c r="U149" s="3634"/>
    </row>
    <row r="150" spans="1:22" ht="18" customHeight="1">
      <c r="A150" s="311"/>
      <c r="B150" s="3435"/>
      <c r="C150" s="3436"/>
      <c r="D150" s="2709" t="s">
        <v>140</v>
      </c>
      <c r="E150" s="509"/>
      <c r="F150" s="402" t="str">
        <f>IF('BR3'!$L$20="Active",H150+J150+L150+N150+P150+R150+T150,IF('BR2'!$L$20="Active",H150+J150+L150+N150+P150+R150+T150,""))</f>
        <v/>
      </c>
      <c r="G150" s="486" t="str">
        <f>IF(H150&gt;"",1,"")</f>
        <v/>
      </c>
      <c r="H150" s="494" t="str">
        <f>IF('BR3'!$L$20="Active",'BR1'!$H$60,IF('BR2'!$L$20="Active",'BR1'!$H$60,""))</f>
        <v/>
      </c>
      <c r="I150" s="495">
        <v>1</v>
      </c>
      <c r="J150" s="403" t="str">
        <f>IF('BR3'!$L$20="Active",'BR1'!J$14,IF('BR2'!$L$20="Active",'BR1'!J$14,""))</f>
        <v/>
      </c>
      <c r="K150" s="515">
        <v>1</v>
      </c>
      <c r="L150" s="496" t="str">
        <f>IF('BR3'!$L$20="Active",'BR1'!L$14,IF('BR2'!$L$20="Active",'BR1'!L$14,""))</f>
        <v/>
      </c>
      <c r="M150" s="486" t="str">
        <f>IF(N150&gt;"",1,"")</f>
        <v/>
      </c>
      <c r="N150" s="651" t="str">
        <f>IF('BR3'!$L$20="Active",'BR1'!N$60,IF('BR2'!$L$20="Active",'BR1'!N$60,""))</f>
        <v/>
      </c>
      <c r="O150" s="655">
        <v>1</v>
      </c>
      <c r="P150" s="652" t="str">
        <f>IF('BR3'!$L$20="Active",'BR1'!P$14,IF('BR2'!$L$20="Active",'BR1'!P$14,""))</f>
        <v/>
      </c>
      <c r="Q150" s="675"/>
      <c r="R150" s="676"/>
      <c r="S150" s="677"/>
      <c r="T150" s="676"/>
      <c r="U150" s="3634"/>
    </row>
    <row r="151" spans="1:22" ht="18" customHeight="1" thickBot="1">
      <c r="A151" s="307"/>
      <c r="B151" s="3435"/>
      <c r="C151" s="3436"/>
      <c r="D151" s="2709" t="s">
        <v>141</v>
      </c>
      <c r="E151" s="308"/>
      <c r="F151" s="491" t="str">
        <f>IF('BR3'!$L$20="Active",H151+J151+L151+N151+P151+R151+T151,IF('BR2'!$L$20="Active",H151+J151+L151+N151+P151+R151+T151,""))</f>
        <v/>
      </c>
      <c r="G151" s="2644" t="str">
        <f>IF(H151&gt;"",1,"")</f>
        <v/>
      </c>
      <c r="H151" s="497" t="str">
        <f>IF('BR3'!$L$20="Active",'BR2'!$H$60,IF('BR2'!$L$20="Active",'BR2'!$H$60,""))</f>
        <v/>
      </c>
      <c r="I151" s="498">
        <v>1</v>
      </c>
      <c r="J151" s="310" t="str">
        <f>IF('BR3'!$L$20="Active",'BR2'!J$14,IF('BR2'!$L$20="Active",'BR2'!J$14,""))</f>
        <v/>
      </c>
      <c r="K151" s="516">
        <v>1</v>
      </c>
      <c r="L151" s="309" t="str">
        <f>IF('BR3'!$L$20="Active",'BR2'!L$14,IF('BR2'!$L$20="Active",'BR2'!L$14,""))</f>
        <v/>
      </c>
      <c r="M151" s="2644" t="str">
        <f>IF(N151&gt;"",1,"")</f>
        <v/>
      </c>
      <c r="N151" s="663" t="str">
        <f>IF('BR3'!$L$20="Active",'BR2'!N$60,IF('BR2'!$L$20="Active",'BR2'!N$60,""))</f>
        <v/>
      </c>
      <c r="O151" s="657">
        <v>1</v>
      </c>
      <c r="P151" s="665" t="str">
        <f>IF('BR3'!$L$20="Active",'BR2'!P$14,IF('BR2'!$L$20="Active",'BR2'!P$14,""))</f>
        <v/>
      </c>
      <c r="Q151" s="675"/>
      <c r="R151" s="676"/>
      <c r="S151" s="677"/>
      <c r="T151" s="676"/>
      <c r="U151" s="3634"/>
    </row>
    <row r="152" spans="1:22" ht="18" customHeight="1" thickTop="1" thickBot="1">
      <c r="A152" s="311"/>
      <c r="B152" s="3435"/>
      <c r="C152" s="3436"/>
      <c r="D152" s="91" t="s">
        <v>271</v>
      </c>
      <c r="E152" s="405" t="str">
        <f>IF($F151="","",(F151-F150)/F150)</f>
        <v/>
      </c>
      <c r="F152" s="406" t="str">
        <f>IF($F151="","",F151-F150)</f>
        <v/>
      </c>
      <c r="G152" s="405" t="str">
        <f>IF($F151="","",(H151-H150)/H150)</f>
        <v/>
      </c>
      <c r="H152" s="406" t="str">
        <f>IF($F151="","",H151-H150)</f>
        <v/>
      </c>
      <c r="I152" s="413" t="str">
        <f>IF($F151="","",(J151-J150)/J150)</f>
        <v/>
      </c>
      <c r="J152" s="531" t="str">
        <f>IF($F151="","",J151-J150)</f>
        <v/>
      </c>
      <c r="K152" s="411" t="str">
        <f>IF($F151="","",(L151-L150)/L150)</f>
        <v/>
      </c>
      <c r="L152" s="406" t="str">
        <f>IF($F151="","",L151-L150)</f>
        <v/>
      </c>
      <c r="M152" s="410" t="str">
        <f>IF($F151="","",(N151-N150)/N150)</f>
        <v/>
      </c>
      <c r="N152" s="678" t="str">
        <f>IF($F151="","",N151-N150)</f>
        <v/>
      </c>
      <c r="O152" s="609" t="str">
        <f>IF($F151="","",(P151-P150)/P150)</f>
        <v/>
      </c>
      <c r="P152" s="610" t="str">
        <f>IF($F151="","",P151-P150)</f>
        <v/>
      </c>
      <c r="Q152" s="675" t="str">
        <f>IF(R151="","",(R151-R150)/R150)</f>
        <v/>
      </c>
      <c r="R152" s="676">
        <f>R151-R150</f>
        <v>0</v>
      </c>
      <c r="S152" s="677" t="str">
        <f>IF($F151="","",(T151-T150)/T150)</f>
        <v/>
      </c>
      <c r="T152" s="676" t="str">
        <f>IF($F151="","",T151-T150)</f>
        <v/>
      </c>
      <c r="U152" s="2678">
        <f>ABS(SUM(H152,J152,L152,N152,P152,R152,T152))</f>
        <v>0</v>
      </c>
    </row>
    <row r="153" spans="1:22" ht="18" customHeight="1" thickTop="1">
      <c r="A153" s="311"/>
      <c r="B153" s="3435"/>
      <c r="C153" s="3436"/>
      <c r="D153" s="37"/>
      <c r="E153" s="37"/>
      <c r="F153" s="37"/>
      <c r="G153" s="48"/>
      <c r="H153" s="2646"/>
      <c r="I153" s="48"/>
      <c r="J153" s="48"/>
      <c r="K153" s="2647"/>
      <c r="L153" s="48"/>
      <c r="M153" s="48"/>
      <c r="N153" s="611"/>
      <c r="O153" s="659"/>
      <c r="P153" s="659"/>
      <c r="Q153" s="677"/>
      <c r="R153" s="676"/>
      <c r="S153" s="677"/>
      <c r="T153" s="676"/>
      <c r="U153" s="3634"/>
    </row>
    <row r="154" spans="1:22" ht="18" customHeight="1">
      <c r="A154" s="311"/>
      <c r="B154" s="3435"/>
      <c r="C154" s="3436"/>
      <c r="D154" s="2709" t="s">
        <v>141</v>
      </c>
      <c r="E154" s="509"/>
      <c r="F154" s="402" t="str">
        <f>IF('BR3'!$L$20="Active", H154+J154+L154+N154+P154+R154+T154,"")</f>
        <v/>
      </c>
      <c r="G154" s="486" t="str">
        <f>IF(H154&gt;"",1,"")</f>
        <v/>
      </c>
      <c r="H154" s="494" t="str">
        <f>IF('BR3'!$L$20="Active", 'BR2'!$H$60,"")</f>
        <v/>
      </c>
      <c r="I154" s="495">
        <v>1</v>
      </c>
      <c r="J154" s="403" t="str">
        <f>IF('BR3'!$L$20="Active", 'BR2'!J$14,"")</f>
        <v/>
      </c>
      <c r="K154" s="518">
        <v>1</v>
      </c>
      <c r="L154" s="496" t="str">
        <f>IF('BR3'!$L$20="Active", 'BR2'!L$14,"")</f>
        <v/>
      </c>
      <c r="M154" s="486" t="str">
        <f>IF(N154&gt;"",1,"")</f>
        <v/>
      </c>
      <c r="N154" s="651" t="str">
        <f>IF('BR3'!$L$20="Active", 'BR2'!N$60,"")</f>
        <v/>
      </c>
      <c r="O154" s="655">
        <v>1</v>
      </c>
      <c r="P154" s="652" t="str">
        <f>IF('BR3'!$L$20="Active", 'BR2'!P$14,"")</f>
        <v/>
      </c>
      <c r="Q154" s="675"/>
      <c r="R154" s="676"/>
      <c r="S154" s="677"/>
      <c r="T154" s="676"/>
      <c r="U154" s="3634"/>
    </row>
    <row r="155" spans="1:22" ht="18" customHeight="1" thickBot="1">
      <c r="A155" s="307"/>
      <c r="B155" s="3435"/>
      <c r="C155" s="3436"/>
      <c r="D155" s="2709" t="s">
        <v>142</v>
      </c>
      <c r="E155" s="308"/>
      <c r="F155" s="491" t="str">
        <f>IF('BR3'!$L$20="Active", H155+J155+L155+N155+P155+R155+T155,"")</f>
        <v/>
      </c>
      <c r="G155" s="2644" t="str">
        <f>IF(H155&gt;"",1,"")</f>
        <v/>
      </c>
      <c r="H155" s="497" t="str">
        <f>IF('BR3'!$L$20="Active", 'BR3'!$H$60,"")</f>
        <v/>
      </c>
      <c r="I155" s="498">
        <v>1</v>
      </c>
      <c r="J155" s="310" t="str">
        <f>IF('BR3'!$L$20="Active", 'BR3'!J$14,"")</f>
        <v/>
      </c>
      <c r="K155" s="516">
        <v>1</v>
      </c>
      <c r="L155" s="309" t="str">
        <f>IF('BR3'!$L$20="Active", 'BR3'!L$14,"")</f>
        <v/>
      </c>
      <c r="M155" s="2644" t="str">
        <f>IF(N155&gt;"",1,"")</f>
        <v/>
      </c>
      <c r="N155" s="663" t="str">
        <f>IF('BR3'!$L$20="Active", 'BR3'!N$60,"")</f>
        <v/>
      </c>
      <c r="O155" s="657">
        <v>1</v>
      </c>
      <c r="P155" s="665" t="str">
        <f>IF('BR3'!$L$20="Active", 'BR3'!P$14,"")</f>
        <v/>
      </c>
      <c r="Q155" s="675"/>
      <c r="R155" s="676"/>
      <c r="S155" s="677"/>
      <c r="T155" s="676"/>
      <c r="U155" s="3634"/>
    </row>
    <row r="156" spans="1:22" ht="18" customHeight="1" thickTop="1" thickBot="1">
      <c r="A156" s="311"/>
      <c r="B156" s="3435"/>
      <c r="C156" s="3436"/>
      <c r="D156" s="2711" t="s">
        <v>271</v>
      </c>
      <c r="E156" s="405" t="str">
        <f>IF($F155="","",(F155-F154)/F154)</f>
        <v/>
      </c>
      <c r="F156" s="406" t="str">
        <f>IF($F155="","",F155-F154)</f>
        <v/>
      </c>
      <c r="G156" s="405" t="str">
        <f>IF($F155="","",(H155-H154)/H154)</f>
        <v/>
      </c>
      <c r="H156" s="406" t="str">
        <f>IF($F155="","",H155-H154)</f>
        <v/>
      </c>
      <c r="I156" s="413" t="str">
        <f>IF($F155="","",(J155-J154)/J154)</f>
        <v/>
      </c>
      <c r="J156" s="531" t="str">
        <f>IF($F155="","",J155-J154)</f>
        <v/>
      </c>
      <c r="K156" s="411" t="str">
        <f>IF($F155="","",(L155-L154)/L154)</f>
        <v/>
      </c>
      <c r="L156" s="406" t="str">
        <f>IF($F155="","",L155-L154)</f>
        <v/>
      </c>
      <c r="M156" s="410" t="str">
        <f>IF($F155="","",(N155-N154)/N154)</f>
        <v/>
      </c>
      <c r="N156" s="678" t="str">
        <f>IF($F155="","",N155-N154)</f>
        <v/>
      </c>
      <c r="O156" s="609" t="str">
        <f>IF($F155="","",(P155-P154)/P154)</f>
        <v/>
      </c>
      <c r="P156" s="610" t="str">
        <f>IF($F155="","",P155-P154)</f>
        <v/>
      </c>
      <c r="Q156" s="675" t="str">
        <f>IF(R155="","",(R155-R154)/R154)</f>
        <v/>
      </c>
      <c r="R156" s="676">
        <f>R155-R154</f>
        <v>0</v>
      </c>
      <c r="S156" s="677" t="str">
        <f>IF($F155="","",(T155-T154)/T154)</f>
        <v/>
      </c>
      <c r="T156" s="676" t="str">
        <f>IF($F155="","",T155-T154)</f>
        <v/>
      </c>
      <c r="U156" s="2679">
        <f>ABS(SUM(H156,J156,L156,N156,P156,R156,T156))</f>
        <v>0</v>
      </c>
    </row>
    <row r="157" spans="1:22" ht="17.25" thickTop="1" thickBot="1">
      <c r="A157" s="311"/>
      <c r="B157" s="313"/>
      <c r="C157" s="314"/>
      <c r="D157" s="318"/>
      <c r="E157" s="316"/>
      <c r="F157" s="316"/>
      <c r="G157" s="316"/>
      <c r="H157" s="320"/>
      <c r="I157" s="316"/>
      <c r="J157" s="316"/>
      <c r="K157" s="519"/>
      <c r="L157" s="316"/>
      <c r="M157" s="316"/>
      <c r="N157" s="319"/>
      <c r="O157" s="666"/>
      <c r="P157" s="666"/>
      <c r="Q157" s="677"/>
      <c r="R157" s="676"/>
      <c r="S157" s="677"/>
      <c r="T157" s="676"/>
      <c r="U157" s="2680">
        <f>SUM(U148:U156)</f>
        <v>0</v>
      </c>
      <c r="V157" s="2681" t="s">
        <v>398</v>
      </c>
    </row>
    <row r="158" spans="1:22" ht="18" customHeight="1">
      <c r="A158" s="311"/>
      <c r="B158" s="3437" t="s">
        <v>223</v>
      </c>
      <c r="C158" s="3438"/>
      <c r="D158" s="419" t="s">
        <v>282</v>
      </c>
      <c r="E158" s="500" t="str">
        <f>IF(F158="","",IF('BR3'!$L$20="ACTIVE",F158/F$155,IF('BR2'!$L$20="ACTIVE",F158/F$151,IF('BR1'!$L$20="ACTIVE",F158/F$147,F158/F$146))))</f>
        <v/>
      </c>
      <c r="F158" s="415">
        <f>H158+J158+L158+N158+P158+R158+T158</f>
        <v>0</v>
      </c>
      <c r="G158" s="501" t="str">
        <f>IF(H158="","",IF('BR3'!$L$20="ACTIVE",H158/H$155,IF('BR2'!$L$20="ACTIVE",H158/H$151,IF('BR1'!$L$20="ACTIVE",H158/H$147,H158/H$146))))</f>
        <v/>
      </c>
      <c r="H158" s="502">
        <f>'Q1 Inv'!H$60</f>
        <v>0</v>
      </c>
      <c r="I158" s="501" t="str">
        <f>IF(J158="","",IF('BR3'!$L$20="ACTIVE",J158/J$155,IF('BR2'!$L$20="ACTIVE",J158/J$151,IF('BR1'!$L$20="ACTIVE",J158/J$147,J158/J$146))))</f>
        <v/>
      </c>
      <c r="J158" s="444">
        <f>'Q1 Inv'!J$14</f>
        <v>0</v>
      </c>
      <c r="K158" s="520" t="str">
        <f>IF(L158="","",IF('BR3'!$L$20="ACTIVE",L158/L$155,IF('BR2'!$L$20="ACTIVE",L158/L$151,IF('BR1'!$L$20="ACTIVE",L158/L$147,L158/L$146))))</f>
        <v/>
      </c>
      <c r="L158" s="503">
        <f>'Q1 Inv'!L$14</f>
        <v>0</v>
      </c>
      <c r="M158" s="443" t="str">
        <f>IF(N158="","",IF('BR3'!$L$20="ACTIVE",N158/N$155,IF('BR2'!$L$20="ACTIVE",N158/N$151,IF('BR1'!$L$20="ACTIVE",N158/N$147,N158/N$146))))</f>
        <v/>
      </c>
      <c r="N158" s="679">
        <f>'Q1 Inv'!N$60</f>
        <v>0</v>
      </c>
      <c r="O158" s="680" t="str">
        <f>IF(P158="","",IF('BR3'!$L$20="ACTIVE",P158/P$155,IF('BR2'!$L$20="ACTIVE",P158/P$151,IF('BR1'!$L$20="ACTIVE",P158/P$147,P158/P$146))))</f>
        <v/>
      </c>
      <c r="P158" s="669">
        <f>'Q1 Inv'!P$14</f>
        <v>0</v>
      </c>
      <c r="Q158" s="675"/>
      <c r="R158" s="676"/>
      <c r="S158" s="677"/>
      <c r="T158" s="676"/>
      <c r="U158" s="697"/>
    </row>
    <row r="159" spans="1:22" ht="18" customHeight="1">
      <c r="A159" s="311"/>
      <c r="B159" s="3439"/>
      <c r="C159" s="3440"/>
      <c r="D159" s="504" t="s">
        <v>283</v>
      </c>
      <c r="E159" s="500" t="str">
        <f>IF(F159="","",IF('BR3'!$L$20="ACTIVE",F159/F$155,IF('BR2'!$L$20="ACTIVE",F159/F$151,IF('BR1'!$L$20="ACTIVE",F159/F$147,F159/F$146))))</f>
        <v/>
      </c>
      <c r="F159" s="278">
        <f>H159+J159+L159+N159+P159+R159+T159</f>
        <v>0</v>
      </c>
      <c r="G159" s="501" t="str">
        <f>IF(H159="","",IF('BR3'!$L$20="ACTIVE",H159/H$155,IF('BR2'!$L$20="ACTIVE",H159/H$151,IF('BR1'!$L$20="ACTIVE",H159/H$147,H159/H$146))))</f>
        <v/>
      </c>
      <c r="H159" s="416">
        <f>'Q2 Inv'!H$60</f>
        <v>0</v>
      </c>
      <c r="I159" s="501" t="str">
        <f>IF(J159="","",IF('BR3'!$L$20="ACTIVE",J159/J$155,IF('BR2'!$L$20="ACTIVE",J159/J$151,IF('BR1'!$L$20="ACTIVE",J159/J$147,J159/J$146))))</f>
        <v/>
      </c>
      <c r="J159" s="418">
        <f>'Q2 Inv'!J$14</f>
        <v>0</v>
      </c>
      <c r="K159" s="520" t="str">
        <f>IF(L159="","",IF('BR3'!$L$20="ACTIVE",L159/L$155,IF('BR2'!$L$20="ACTIVE",L159/L$151,IF('BR1'!$L$20="ACTIVE",L159/L$147,L159/L$146))))</f>
        <v/>
      </c>
      <c r="L159" s="417">
        <f>'Q2 Inv'!L$14</f>
        <v>0</v>
      </c>
      <c r="M159" s="443" t="str">
        <f>IF(N159="","",IF('BR3'!$L$20="ACTIVE",N159/N$155,IF('BR2'!$L$20="ACTIVE",N159/N$151,IF('BR1'!$L$20="ACTIVE",N159/N$147,N159/N$146))))</f>
        <v/>
      </c>
      <c r="N159" s="681">
        <f>'Q2 Inv'!N$60</f>
        <v>0</v>
      </c>
      <c r="O159" s="680" t="str">
        <f>IF(P159="","",IF('BR3'!$L$20="ACTIVE",P159/P$155,IF('BR2'!$L$20="ACTIVE",P159/P$151,IF('BR1'!$L$20="ACTIVE",P159/P$147,P159/P$146))))</f>
        <v/>
      </c>
      <c r="P159" s="624">
        <f>'Q2 Inv'!P$14</f>
        <v>0</v>
      </c>
      <c r="Q159" s="675"/>
      <c r="R159" s="676"/>
      <c r="S159" s="677"/>
      <c r="T159" s="676"/>
      <c r="U159" s="697"/>
    </row>
    <row r="160" spans="1:22" ht="18" customHeight="1">
      <c r="A160" s="311"/>
      <c r="B160" s="3439"/>
      <c r="C160" s="3440"/>
      <c r="D160" s="419" t="s">
        <v>284</v>
      </c>
      <c r="E160" s="500" t="str">
        <f>IF(F160="","",IF('BR3'!$L$20="ACTIVE",F160/F$155,IF('BR2'!$L$20="ACTIVE",F160/F$151,IF('BR1'!$L$20="ACTIVE",F160/F$147,F160/F$146))))</f>
        <v/>
      </c>
      <c r="F160" s="278">
        <f>H160+J160+L160+N160+P160+R160+T160</f>
        <v>0</v>
      </c>
      <c r="G160" s="501" t="str">
        <f>IF(H160="","",IF('BR3'!$L$20="ACTIVE",H160/H$155,IF('BR2'!$L$20="ACTIVE",H160/H$151,IF('BR1'!$L$20="ACTIVE",H160/H$147,H160/H$146))))</f>
        <v/>
      </c>
      <c r="H160" s="505">
        <f>'Q3 Inv'!H$60</f>
        <v>0</v>
      </c>
      <c r="I160" s="501" t="str">
        <f>IF(J160="","",IF('BR3'!$L$20="ACTIVE",J160/J$155,IF('BR2'!$L$20="ACTIVE",J160/J$151,IF('BR1'!$L$20="ACTIVE",J160/J$147,J160/J$146))))</f>
        <v/>
      </c>
      <c r="J160" s="506">
        <f>'Q3 Inv'!J$14</f>
        <v>0</v>
      </c>
      <c r="K160" s="520" t="str">
        <f>IF(L160="","",IF('BR3'!$L$20="ACTIVE",L160/L$155,IF('BR2'!$L$20="ACTIVE",L160/L$151,IF('BR1'!$L$20="ACTIVE",L160/L$147,L160/L$146))))</f>
        <v/>
      </c>
      <c r="L160" s="281">
        <f>'Q3 Inv'!L$14</f>
        <v>0</v>
      </c>
      <c r="M160" s="443" t="str">
        <f>IF(N160="","",IF('BR3'!$L$20="ACTIVE",N160/N$155,IF('BR2'!$L$20="ACTIVE",N160/N$151,IF('BR1'!$L$20="ACTIVE",N160/N$147,N160/N$146))))</f>
        <v/>
      </c>
      <c r="N160" s="682">
        <f>'Q3 Inv'!N$60</f>
        <v>0</v>
      </c>
      <c r="O160" s="680" t="str">
        <f>IF(P160="","",IF('BR3'!$L$20="ACTIVE",P160/P$155,IF('BR2'!$L$20="ACTIVE",P160/P$151,IF('BR1'!$L$20="ACTIVE",P160/P$147,P160/P$146))))</f>
        <v/>
      </c>
      <c r="P160" s="671">
        <f>'Q3 Inv'!P$14</f>
        <v>0</v>
      </c>
      <c r="Q160" s="675"/>
      <c r="R160" s="676"/>
      <c r="S160" s="677"/>
      <c r="T160" s="676"/>
      <c r="U160" s="697"/>
    </row>
    <row r="161" spans="1:21" ht="18" customHeight="1">
      <c r="A161" s="311"/>
      <c r="B161" s="3439"/>
      <c r="C161" s="3440"/>
      <c r="D161" s="419" t="s">
        <v>285</v>
      </c>
      <c r="E161" s="500" t="str">
        <f>IF(F161="","",IF('BR3'!$L$20="ACTIVE",F161/F$155,IF('BR2'!$L$20="ACTIVE",F161/F$151,IF('BR1'!$L$20="ACTIVE",F161/F$147,F161/F$146))))</f>
        <v/>
      </c>
      <c r="F161" s="278">
        <f>H161+J161+L161+N161+P161+R161+T161</f>
        <v>0</v>
      </c>
      <c r="G161" s="501" t="str">
        <f>IF(H161="","",IF('BR3'!$L$20="ACTIVE",H161/H$155,IF('BR2'!$L$20="ACTIVE",H161/H$151,IF('BR1'!$L$20="ACTIVE",H161/H$147,H161/H$146))))</f>
        <v/>
      </c>
      <c r="H161" s="505">
        <f>'Q4 Inv'!H$60</f>
        <v>0</v>
      </c>
      <c r="I161" s="501" t="str">
        <f>IF(J161="","",IF('BR3'!$L$20="ACTIVE",J161/J$155,IF('BR2'!$L$20="ACTIVE",J161/J$151,IF('BR1'!$L$20="ACTIVE",J161/J$147,J161/J$146))))</f>
        <v/>
      </c>
      <c r="J161" s="506">
        <f>'Q4 Inv'!J$14</f>
        <v>0</v>
      </c>
      <c r="K161" s="520" t="str">
        <f>IF(L161="","",IF('BR3'!$L$20="ACTIVE",L161/L$155,IF('BR2'!$L$20="ACTIVE",L161/L$151,IF('BR1'!$L$20="ACTIVE",L161/L$147,L161/L$146))))</f>
        <v/>
      </c>
      <c r="L161" s="281">
        <f>'Q4 Inv'!L$14</f>
        <v>0</v>
      </c>
      <c r="M161" s="443" t="str">
        <f>IF(N161="","",IF('BR3'!$L$20="ACTIVE",N161/N$155,IF('BR2'!$L$20="ACTIVE",N161/N$151,IF('BR1'!$L$20="ACTIVE",N161/N$147,N161/N$146))))</f>
        <v/>
      </c>
      <c r="N161" s="682">
        <f>'Q4 Inv'!N$60</f>
        <v>0</v>
      </c>
      <c r="O161" s="680" t="str">
        <f>IF(P161="","",IF('BR3'!$L$20="ACTIVE",P161/P$155,IF('BR2'!$L$20="ACTIVE",P161/P$151,IF('BR1'!$L$20="ACTIVE",P161/P$147,P161/P$146))))</f>
        <v/>
      </c>
      <c r="P161" s="671">
        <f>'Q4 Inv'!P$14</f>
        <v>0</v>
      </c>
      <c r="Q161" s="675"/>
      <c r="R161" s="676"/>
      <c r="S161" s="677"/>
      <c r="T161" s="676"/>
      <c r="U161" s="697"/>
    </row>
    <row r="162" spans="1:21" ht="18" customHeight="1" thickBot="1">
      <c r="A162" s="311"/>
      <c r="B162" s="3441"/>
      <c r="C162" s="3442"/>
      <c r="D162" s="279" t="s">
        <v>131</v>
      </c>
      <c r="E162" s="420" t="str">
        <f>IF(F162="","",IF('BR3'!$L$20="ACTIVE",F162/F$155,IF('BR2'!$L$20="ACTIVE",F162/F$151,IF('BR1'!$L$20="ACTIVE",F162/F$147,F162/F$146))))</f>
        <v/>
      </c>
      <c r="F162" s="280">
        <f>H162+J162+L162+N162+P162+R162+T162</f>
        <v>0</v>
      </c>
      <c r="G162" s="501" t="str">
        <f>IF(H162="","",IF('BR3'!$L$20="ACTIVE",H162/H$155,IF('BR2'!$L$20="ACTIVE",H162/H$151,IF('BR1'!$L$20="ACTIVE",H162/H$147,H162/H$146))))</f>
        <v/>
      </c>
      <c r="H162" s="505">
        <f>'Sup Inv'!H$60</f>
        <v>0</v>
      </c>
      <c r="I162" s="501" t="str">
        <f>IF(J162="","",IF('BR3'!$L$20="ACTIVE",J162/J$155,IF('BR2'!$L$20="ACTIVE",J162/J$151,IF('BR1'!$L$20="ACTIVE",J162/J$147,J162/J$146))))</f>
        <v/>
      </c>
      <c r="J162" s="506">
        <f>'Sup Inv'!J$14</f>
        <v>0</v>
      </c>
      <c r="K162" s="520" t="str">
        <f>IF(L162="","",IF('BR3'!$L$20="ACTIVE",L162/L$155,IF('BR2'!$L$20="ACTIVE",L162/L$151,IF('BR1'!$L$20="ACTIVE",L162/L$147,L162/L$146))))</f>
        <v/>
      </c>
      <c r="L162" s="281">
        <f>'Sup Inv'!L$14</f>
        <v>0</v>
      </c>
      <c r="M162" s="443" t="str">
        <f>IF(N162="","",IF('BR3'!$L$20="ACTIVE",N162/N$155,IF('BR2'!$L$20="ACTIVE",N162/N$151,IF('BR1'!$L$20="ACTIVE",N162/N$147,N162/N$146))))</f>
        <v/>
      </c>
      <c r="N162" s="682">
        <f>'Sup Inv'!N$60</f>
        <v>0</v>
      </c>
      <c r="O162" s="680" t="str">
        <f>IF(P162="","",IF('BR3'!$L$20="ACTIVE",P162/P$155,IF('BR2'!$L$20="ACTIVE",P162/P$151,IF('BR1'!$L$20="ACTIVE",P162/P$147,P162/P$146))))</f>
        <v/>
      </c>
      <c r="P162" s="671">
        <f>'Sup Inv'!P$14</f>
        <v>0</v>
      </c>
      <c r="Q162" s="675"/>
      <c r="R162" s="676"/>
      <c r="S162" s="677"/>
      <c r="T162" s="676"/>
      <c r="U162" s="697"/>
    </row>
    <row r="163" spans="1:21" ht="18" customHeight="1" thickBot="1">
      <c r="A163" s="311"/>
      <c r="B163" s="431"/>
      <c r="C163" s="432"/>
      <c r="D163" s="433" t="s">
        <v>113</v>
      </c>
      <c r="E163" s="128"/>
      <c r="F163" s="130">
        <f>H163+J163+L163+N163+P163</f>
        <v>0</v>
      </c>
      <c r="G163" s="128"/>
      <c r="H163" s="421"/>
      <c r="I163" s="129"/>
      <c r="J163" s="514"/>
      <c r="K163" s="521"/>
      <c r="L163" s="321"/>
      <c r="M163" s="2621"/>
      <c r="N163" s="627"/>
      <c r="O163" s="683"/>
      <c r="P163" s="629"/>
      <c r="Q163" s="675"/>
      <c r="R163" s="676"/>
      <c r="S163" s="677"/>
      <c r="T163" s="676"/>
      <c r="U163" s="697"/>
    </row>
    <row r="164" spans="1:21" ht="18" customHeight="1" thickBot="1">
      <c r="A164" s="311"/>
      <c r="B164" s="434"/>
      <c r="C164" s="422"/>
      <c r="D164" s="18" t="s">
        <v>95</v>
      </c>
      <c r="E164" s="131" t="str">
        <f>IF(E165="","",1-E165)</f>
        <v/>
      </c>
      <c r="F164" s="144">
        <f>SUM(F158:F163)</f>
        <v>0</v>
      </c>
      <c r="G164" s="131" t="str">
        <f>IF(G165="","",1-G165)</f>
        <v/>
      </c>
      <c r="H164" s="133">
        <f>SUM(H158:H163)</f>
        <v>0</v>
      </c>
      <c r="I164" s="132" t="str">
        <f>IF(I165="","",1-I165)</f>
        <v/>
      </c>
      <c r="J164" s="184">
        <f>SUM(J158:J163)</f>
        <v>0</v>
      </c>
      <c r="K164" s="131" t="str">
        <f>IF(K165="","",1-K165)</f>
        <v/>
      </c>
      <c r="L164" s="133">
        <f>SUM(L158:L163)</f>
        <v>0</v>
      </c>
      <c r="M164" s="150" t="str">
        <f>IF(M165="","",1-M165)</f>
        <v/>
      </c>
      <c r="N164" s="631">
        <f>SUM(N158:N163)</f>
        <v>0</v>
      </c>
      <c r="O164" s="684" t="str">
        <f>IF(O165="","",1-O165)</f>
        <v/>
      </c>
      <c r="P164" s="633">
        <f>SUM(P158:P163)</f>
        <v>0</v>
      </c>
      <c r="Q164" s="675"/>
      <c r="R164" s="676"/>
      <c r="S164" s="677"/>
      <c r="T164" s="676"/>
      <c r="U164" s="697"/>
    </row>
    <row r="165" spans="1:21" ht="33.75" customHeight="1" thickTop="1" thickBot="1">
      <c r="A165" s="445"/>
      <c r="B165" s="446"/>
      <c r="C165" s="447"/>
      <c r="D165" s="423" t="s">
        <v>132</v>
      </c>
      <c r="E165" s="181" t="str">
        <f>IF(F165="","",IF('BR3'!$L$20="ACTIVE",F$165/F$155,IF('BR2'!$L$20="ACTIVE",F$165/F$151,IF('BR1'!$L$20="ACTIVE",F$165/F$147,F$165/F$146))))</f>
        <v/>
      </c>
      <c r="F165" s="182">
        <f>IF('BR3'!$L$20="ACTIVE",F155-F164,IF('BR2'!$L$20="ACTIVE",F151-F164,IF('BR1'!$L$20="ACTIVE",F147-F164,F146-F164)))</f>
        <v>0</v>
      </c>
      <c r="G165" s="183" t="str">
        <f>IF(H165="","",IF('BR3'!$L$20="ACTIVE",H$165/H$155,IF('BR2'!$L$20="ACTIVE",H$165/H$151,IF('BR1'!$L$20="ACTIVE",H$165/H$147,H$165/H$146))))</f>
        <v/>
      </c>
      <c r="H165" s="424">
        <f>IF('BR3'!$L$20="ACTIVE",H155-H164,IF('BR2'!$L$20="ACTIVE",H151-H164,IF('BR1'!$L$20="ACTIVE",H147-H164,H146-H164)))</f>
        <v>0</v>
      </c>
      <c r="I165" s="183" t="str">
        <f>IF(J165="","",IF('BR3'!$L$20="ACTIVE",J$165/J$155,IF('BR2'!$L$20="ACTIVE",J$165/J$151,IF('BR1'!$L$20="ACTIVE",J$165/J$147,J$165/J$146))))</f>
        <v/>
      </c>
      <c r="J165" s="425">
        <f>IF('BR3'!$L$20="ACTIVE",J155-J164,IF('BR2'!$L$20="ACTIVE",J151-J164,IF('BR1'!$L$20="ACTIVE",J147-J164,J146-J164)))</f>
        <v>0</v>
      </c>
      <c r="K165" s="181" t="str">
        <f>IF(L165="","",IF('BR3'!$L$20="ACTIVE",L$165/L$155,IF('BR2'!$L$20="ACTIVE",L$165/L$151,IF('BR1'!$L$20="ACTIVE",L$165/L$147,L$165/L$146))))</f>
        <v/>
      </c>
      <c r="L165" s="182">
        <f>IF('BR3'!$L$20="ACTIVE",L155-L164,IF('BR2'!$L$20="ACTIVE",L151-L164,IF('BR1'!$L$20="ACTIVE",L147-L164,L146-L164)))</f>
        <v>0</v>
      </c>
      <c r="M165" s="183" t="str">
        <f>IF(N165="","",IF('BR3'!$L$20="ACTIVE",N$165/N$155,IF('BR2'!$L$20="ACTIVE",N$165/N$151,IF('BR1'!$L$20="ACTIVE",N$165/N$147,N$165/N$146))))</f>
        <v/>
      </c>
      <c r="N165" s="685">
        <f>IF('BR3'!$L$20="ACTIVE",N155-N164,IF('BR2'!$L$20="ACTIVE",N151-N164,IF('BR1'!$L$20="ACTIVE",N147-N164,N146-N164)))</f>
        <v>0</v>
      </c>
      <c r="O165" s="635" t="str">
        <f>IF(P165="","",IF('BR3'!$L$20="ACTIVE",P$165/P$155,IF('BR2'!$L$20="ACTIVE",P$165/P$151,IF('BR1'!$L$20="ACTIVE",P$165/P$147,P$165/P$146))))</f>
        <v/>
      </c>
      <c r="P165" s="636">
        <f>IF('BR3'!$L$20="ACTIVE",P155-P164,IF('BR2'!$L$20="ACTIVE",P151-P164,IF('BR1'!$L$20="ACTIVE",P147-P164,P146-P164)))</f>
        <v>0</v>
      </c>
      <c r="Q165" s="701"/>
      <c r="R165" s="702"/>
      <c r="S165" s="702"/>
      <c r="T165" s="702"/>
      <c r="U165" s="697"/>
    </row>
    <row r="166" spans="1:21" s="6" customFormat="1" ht="17.25" thickTop="1" thickBot="1">
      <c r="A166" s="3472"/>
      <c r="B166" s="3472"/>
      <c r="C166" s="3472"/>
      <c r="D166" s="3472"/>
      <c r="E166" s="3472"/>
      <c r="F166" s="3472"/>
      <c r="G166" s="3472"/>
      <c r="H166" s="3472"/>
      <c r="I166" s="3472"/>
      <c r="J166" s="3472"/>
      <c r="K166" s="3472"/>
      <c r="L166" s="3472"/>
      <c r="M166" s="3472"/>
      <c r="N166" s="3472"/>
      <c r="O166" s="3472"/>
      <c r="P166" s="3472"/>
      <c r="Q166" s="449"/>
      <c r="R166" s="449"/>
      <c r="S166" s="449"/>
      <c r="T166" s="450"/>
    </row>
    <row r="167" spans="1:21" s="6" customFormat="1" ht="28.5" thickTop="1">
      <c r="A167" s="451" t="s">
        <v>259</v>
      </c>
      <c r="B167" s="452"/>
      <c r="C167" s="453"/>
      <c r="D167" s="454"/>
      <c r="E167" s="454"/>
      <c r="F167" s="455"/>
      <c r="G167" s="455"/>
      <c r="H167" s="455"/>
      <c r="I167" s="455"/>
      <c r="J167" s="455"/>
      <c r="K167" s="455"/>
      <c r="L167" s="455"/>
      <c r="M167" s="455"/>
      <c r="N167" s="2696"/>
      <c r="O167" s="2696"/>
      <c r="P167" s="2697"/>
      <c r="Q167" s="703"/>
      <c r="R167" s="703"/>
      <c r="S167" s="703"/>
      <c r="T167" s="703"/>
      <c r="U167" s="565"/>
    </row>
    <row r="168" spans="1:21" s="6" customFormat="1" ht="15.75">
      <c r="A168" s="456"/>
      <c r="B168" s="174"/>
      <c r="C168" s="92"/>
      <c r="D168" s="175"/>
      <c r="E168" s="175"/>
      <c r="F168" s="176"/>
      <c r="G168" s="176"/>
      <c r="H168" s="176"/>
      <c r="I168" s="176"/>
      <c r="J168" s="176"/>
      <c r="K168" s="176"/>
      <c r="L168" s="176"/>
      <c r="M168" s="176"/>
      <c r="N168" s="176"/>
      <c r="O168" s="176"/>
      <c r="P168" s="2698"/>
      <c r="Q168" s="704"/>
      <c r="R168" s="704"/>
      <c r="S168" s="704"/>
      <c r="T168" s="704"/>
      <c r="U168" s="565"/>
    </row>
    <row r="169" spans="1:21" s="6" customFormat="1" ht="15.75">
      <c r="A169" s="456"/>
      <c r="B169" s="174"/>
      <c r="C169" s="92"/>
      <c r="D169" s="175"/>
      <c r="E169" s="175"/>
      <c r="F169" s="176"/>
      <c r="G169" s="176"/>
      <c r="H169" s="176"/>
      <c r="I169" s="176"/>
      <c r="J169" s="176"/>
      <c r="K169" s="176"/>
      <c r="L169" s="176"/>
      <c r="M169" s="176"/>
      <c r="N169" s="176"/>
      <c r="O169" s="176"/>
      <c r="P169" s="2698"/>
      <c r="Q169" s="704"/>
      <c r="R169" s="704"/>
      <c r="S169" s="704"/>
      <c r="T169" s="704"/>
      <c r="U169" s="565"/>
    </row>
    <row r="170" spans="1:21" s="6" customFormat="1" ht="15.75">
      <c r="A170" s="456"/>
      <c r="B170" s="174"/>
      <c r="C170" s="92"/>
      <c r="D170" s="175"/>
      <c r="E170" s="175"/>
      <c r="F170" s="176"/>
      <c r="G170" s="176"/>
      <c r="H170" s="176"/>
      <c r="I170" s="176"/>
      <c r="J170" s="176"/>
      <c r="K170" s="176"/>
      <c r="L170" s="176"/>
      <c r="M170" s="176"/>
      <c r="N170" s="176"/>
      <c r="O170" s="176"/>
      <c r="P170" s="2698"/>
      <c r="Q170" s="704"/>
      <c r="R170" s="704"/>
      <c r="S170" s="704"/>
      <c r="T170" s="704"/>
      <c r="U170" s="565"/>
    </row>
    <row r="171" spans="1:21" s="6" customFormat="1" ht="15.75">
      <c r="A171" s="457" t="s">
        <v>137</v>
      </c>
      <c r="B171" s="39"/>
      <c r="C171" s="253" t="str">
        <f>'ORIGINAL BUDGET'!C4</f>
        <v>RFA# 19-10004</v>
      </c>
      <c r="D171" s="175"/>
      <c r="E171" s="175"/>
      <c r="F171" s="176"/>
      <c r="G171" s="176"/>
      <c r="H171" s="176"/>
      <c r="I171" s="176"/>
      <c r="J171" s="176"/>
      <c r="K171" s="176"/>
      <c r="L171" s="176"/>
      <c r="M171" s="176"/>
      <c r="N171" s="176"/>
      <c r="O171" s="176"/>
      <c r="P171" s="2698"/>
      <c r="Q171" s="704"/>
      <c r="R171" s="704"/>
      <c r="S171" s="704"/>
      <c r="T171" s="704"/>
      <c r="U171" s="565"/>
    </row>
    <row r="172" spans="1:21" s="6" customFormat="1" ht="15.75">
      <c r="A172" s="458" t="s">
        <v>57</v>
      </c>
      <c r="B172" s="39"/>
      <c r="C172" s="253">
        <f>'ORIGINAL BUDGET'!C5</f>
        <v>0</v>
      </c>
      <c r="D172" s="175"/>
      <c r="E172" s="175"/>
      <c r="F172" s="176"/>
      <c r="G172" s="176"/>
      <c r="H172" s="176"/>
      <c r="I172" s="176"/>
      <c r="J172" s="176"/>
      <c r="K172" s="176"/>
      <c r="L172" s="176"/>
      <c r="M172" s="176"/>
      <c r="N172" s="176"/>
      <c r="O172" s="176"/>
      <c r="P172" s="2698"/>
      <c r="Q172" s="704"/>
      <c r="R172" s="704"/>
      <c r="S172" s="704"/>
      <c r="T172" s="704"/>
      <c r="U172" s="565"/>
    </row>
    <row r="173" spans="1:21" s="6" customFormat="1" ht="18.75" customHeight="1">
      <c r="A173" s="458" t="s">
        <v>370</v>
      </c>
      <c r="B173" s="38"/>
      <c r="C173" s="253">
        <f>'ORIGINAL BUDGET'!C6</f>
        <v>0</v>
      </c>
      <c r="D173" s="92"/>
      <c r="E173" s="50"/>
      <c r="F173" s="50"/>
      <c r="G173" s="50"/>
      <c r="H173" s="50"/>
      <c r="I173" s="176"/>
      <c r="J173" s="176"/>
      <c r="K173" s="176"/>
      <c r="L173" s="92"/>
      <c r="M173" s="92"/>
      <c r="N173" s="92"/>
      <c r="O173" s="92"/>
      <c r="P173" s="2699"/>
      <c r="Q173" s="3620"/>
      <c r="R173" s="3620"/>
      <c r="S173" s="706"/>
      <c r="T173" s="707"/>
      <c r="U173" s="565"/>
    </row>
    <row r="174" spans="1:21" ht="18" customHeight="1">
      <c r="A174" s="458" t="s">
        <v>128</v>
      </c>
      <c r="B174" s="38"/>
      <c r="C174" s="3465" t="str">
        <f>'ORIGINAL BUDGET'!F2</f>
        <v>2020-2021</v>
      </c>
      <c r="D174" s="3465"/>
      <c r="E174" s="253" t="str">
        <f>IF('BR3'!$L$20="ACTIVE","BR3",IF('BR2'!$L$20="ACTIVE","BR2",IF('BR1'!$L$20="ACTIVE","BR1","ORIGINAL BUDGET")))</f>
        <v>ORIGINAL BUDGET</v>
      </c>
      <c r="F174" s="50"/>
      <c r="G174" s="50"/>
      <c r="H174" s="50"/>
      <c r="I174" s="176"/>
      <c r="J174" s="176"/>
      <c r="K174" s="176"/>
      <c r="L174" s="50"/>
      <c r="M174" s="52"/>
      <c r="N174" s="52"/>
      <c r="O174" s="2700"/>
      <c r="P174" s="2701"/>
      <c r="Q174" s="3619"/>
      <c r="R174" s="3619"/>
      <c r="S174" s="708"/>
      <c r="T174" s="708"/>
      <c r="U174" s="574"/>
    </row>
    <row r="175" spans="1:21" ht="18" customHeight="1" thickBot="1">
      <c r="A175" s="458"/>
      <c r="B175" s="38"/>
      <c r="C175" s="253"/>
      <c r="D175" s="92"/>
      <c r="E175" s="50"/>
      <c r="F175" s="50"/>
      <c r="G175" s="50"/>
      <c r="H175" s="50"/>
      <c r="I175" s="176"/>
      <c r="J175" s="176"/>
      <c r="K175" s="176"/>
      <c r="L175" s="50"/>
      <c r="M175" s="52"/>
      <c r="N175" s="52"/>
      <c r="O175" s="2700"/>
      <c r="P175" s="2701"/>
      <c r="Q175" s="709"/>
      <c r="R175" s="709"/>
      <c r="S175" s="710"/>
      <c r="T175" s="710"/>
      <c r="U175" s="574"/>
    </row>
    <row r="176" spans="1:21" ht="18" customHeight="1" thickTop="1">
      <c r="A176" s="459"/>
      <c r="B176" s="92"/>
      <c r="C176" s="92"/>
      <c r="D176" s="92"/>
      <c r="E176" s="3456" t="s">
        <v>257</v>
      </c>
      <c r="F176" s="3457"/>
      <c r="G176" s="3604" t="s">
        <v>96</v>
      </c>
      <c r="H176" s="3605"/>
      <c r="I176" s="176"/>
      <c r="J176" s="176"/>
      <c r="K176" s="176"/>
      <c r="L176" s="49"/>
      <c r="M176" s="51"/>
      <c r="N176" s="52"/>
      <c r="O176" s="2700"/>
      <c r="P176" s="2701"/>
      <c r="Q176" s="3619"/>
      <c r="R176" s="3619"/>
      <c r="S176" s="708"/>
      <c r="T176" s="708"/>
      <c r="U176" s="574"/>
    </row>
    <row r="177" spans="1:21" ht="18" customHeight="1" thickBot="1">
      <c r="A177" s="459"/>
      <c r="B177" s="92"/>
      <c r="C177" s="92"/>
      <c r="D177" s="92"/>
      <c r="E177" s="3458"/>
      <c r="F177" s="3459"/>
      <c r="G177" s="256" t="s">
        <v>258</v>
      </c>
      <c r="H177" s="257" t="s">
        <v>16</v>
      </c>
      <c r="I177" s="176"/>
      <c r="J177" s="176"/>
      <c r="K177" s="176"/>
      <c r="L177" s="49"/>
      <c r="M177" s="92"/>
      <c r="N177" s="92"/>
      <c r="O177" s="92"/>
      <c r="P177" s="2701"/>
      <c r="Q177" s="709"/>
      <c r="R177" s="709"/>
      <c r="S177" s="710"/>
      <c r="T177" s="710"/>
      <c r="U177" s="574"/>
    </row>
    <row r="178" spans="1:21" ht="18" hidden="1" customHeight="1" thickTop="1">
      <c r="A178" s="459"/>
      <c r="B178" s="92"/>
      <c r="C178" s="92"/>
      <c r="D178" s="52">
        <f>'ORIGINAL BUDGET'!C24</f>
        <v>0</v>
      </c>
      <c r="E178" s="3431">
        <f>IF('BR3'!$L$20="ACTIVE",'BR3'!$K$24,IF('BR2'!$L$20="ACTIVE",'BR2'!$K$24,IF('BR1'!$L$20="ACTIVE",'BR1'!$K$24,'ORIGINAL BUDGET'!$K$24)))</f>
        <v>0</v>
      </c>
      <c r="F178" s="3432"/>
      <c r="G178" s="460"/>
      <c r="H178" s="563" t="str">
        <f>IF(E178&gt;0,G178/E178,"")</f>
        <v/>
      </c>
      <c r="I178" s="176"/>
      <c r="J178" s="176"/>
      <c r="K178" s="176"/>
      <c r="L178" s="49"/>
      <c r="M178" s="92"/>
      <c r="N178" s="92"/>
      <c r="O178" s="92"/>
      <c r="P178" s="2702"/>
      <c r="Q178" s="711"/>
      <c r="R178" s="711"/>
      <c r="S178" s="711"/>
      <c r="T178" s="710"/>
      <c r="U178" s="574"/>
    </row>
    <row r="179" spans="1:21" ht="16.5" thickTop="1">
      <c r="A179" s="461"/>
      <c r="B179" s="92"/>
      <c r="C179" s="92"/>
      <c r="D179" s="52" t="str">
        <f>'ORIGINAL BUDGET'!C25</f>
        <v xml:space="preserve">Total GF </v>
      </c>
      <c r="E179" s="3563">
        <f>IF('BR3'!$L$20="ACTIVE",'BR3'!$K$25,IF('BR2'!$L$20="ACTIVE",'BR2'!$K$25,IF('BR1'!$L$20="ACTIVE",'BR1'!$K$25,'ORIGINAL BUDGET'!$K$25)))</f>
        <v>0</v>
      </c>
      <c r="F179" s="3564"/>
      <c r="G179" s="462">
        <f>H17</f>
        <v>0</v>
      </c>
      <c r="H179" s="562" t="str">
        <f>IF(E179&gt;0,G179/E179,"")</f>
        <v/>
      </c>
      <c r="I179" s="176"/>
      <c r="J179" s="176"/>
      <c r="K179" s="176"/>
      <c r="L179" s="92"/>
      <c r="M179" s="92"/>
      <c r="N179" s="92"/>
      <c r="O179" s="92"/>
      <c r="P179" s="2702"/>
      <c r="Q179" s="711"/>
      <c r="R179" s="711"/>
      <c r="S179" s="711"/>
      <c r="T179" s="705"/>
      <c r="U179" s="574"/>
    </row>
    <row r="180" spans="1:21" ht="15.75" hidden="1">
      <c r="A180" s="463"/>
      <c r="B180" s="127"/>
      <c r="C180" s="92"/>
      <c r="D180" s="52" t="str">
        <f>'ORIGINAL BUDGET'!C26</f>
        <v>Total Agency General Fund</v>
      </c>
      <c r="E180" s="3563">
        <f>IF('BR3'!$L$20="ACTIVE",'BR3'!$K$26,IF('BR2'!$L$20="ACTIVE",'BR2'!$K$26,IF('BR1'!$L$20="ACTIVE",'BR1'!$K$26,'ORIGINAL BUDGET'!$K$26)))</f>
        <v>0</v>
      </c>
      <c r="F180" s="3564"/>
      <c r="G180" s="462">
        <f>L17+(P17*0.5)+(T17*0.25)</f>
        <v>0</v>
      </c>
      <c r="H180" s="564" t="str">
        <f>IF(E180&gt;0,G180/E180,"")</f>
        <v/>
      </c>
      <c r="I180" s="176"/>
      <c r="J180" s="176"/>
      <c r="K180" s="176"/>
      <c r="L180" s="92"/>
      <c r="M180" s="92"/>
      <c r="N180" s="92"/>
      <c r="O180" s="92"/>
      <c r="P180" s="2702"/>
      <c r="Q180" s="711"/>
      <c r="R180" s="711"/>
      <c r="S180" s="711"/>
      <c r="T180" s="705"/>
      <c r="U180" s="574"/>
    </row>
    <row r="181" spans="1:21" ht="16.5" thickBot="1">
      <c r="A181" s="463"/>
      <c r="B181" s="127"/>
      <c r="C181" s="92"/>
      <c r="D181" s="52" t="str">
        <f>'ORIGINAL BUDGET'!C27</f>
        <v>Total Matching Title XIX</v>
      </c>
      <c r="E181" s="3561">
        <f>IF('BR3'!$L$20="ACTIVE",'BR3'!$K$27,IF('BR2'!$L$20="ACTIVE",'BR2'!$K$27,IF('BR1'!$L$20="ACTIVE",'BR1'!$K$27,'ORIGINAL BUDGET'!$K$27)))</f>
        <v>0</v>
      </c>
      <c r="F181" s="3562"/>
      <c r="G181" s="464">
        <f>N17*0.5+P17*0.5+R17*0.75+T17*0.75</f>
        <v>0</v>
      </c>
      <c r="H181" s="465" t="str">
        <f>IF(E181&gt;0,G181/E181,"")</f>
        <v/>
      </c>
      <c r="I181" s="176"/>
      <c r="J181" s="176"/>
      <c r="K181" s="176"/>
      <c r="L181" s="92"/>
      <c r="M181" s="92"/>
      <c r="N181" s="92"/>
      <c r="O181" s="92"/>
      <c r="P181" s="2702"/>
      <c r="Q181" s="711"/>
      <c r="R181" s="711"/>
      <c r="S181" s="711"/>
      <c r="T181" s="705"/>
      <c r="U181" s="574"/>
    </row>
    <row r="182" spans="1:21" ht="17.25" thickTop="1" thickBot="1">
      <c r="A182" s="463"/>
      <c r="B182" s="127"/>
      <c r="C182" s="92"/>
      <c r="D182" s="52" t="s">
        <v>169</v>
      </c>
      <c r="E182" s="3555">
        <f>SUM(E178:F181)</f>
        <v>0</v>
      </c>
      <c r="F182" s="3556"/>
      <c r="G182" s="466">
        <f>SUM(G178:H181)</f>
        <v>0</v>
      </c>
      <c r="H182" s="467" t="e">
        <f>G182/E182</f>
        <v>#DIV/0!</v>
      </c>
      <c r="I182" s="176"/>
      <c r="J182" s="176"/>
      <c r="K182" s="176"/>
      <c r="L182" s="92"/>
      <c r="M182" s="92"/>
      <c r="N182" s="92"/>
      <c r="O182" s="92"/>
      <c r="P182" s="2702"/>
      <c r="Q182" s="711"/>
      <c r="R182" s="711"/>
      <c r="S182" s="711"/>
      <c r="T182" s="705"/>
      <c r="U182" s="574"/>
    </row>
    <row r="183" spans="1:21" ht="21" customHeight="1" thickTop="1" thickBot="1">
      <c r="A183" s="463"/>
      <c r="B183" s="127"/>
      <c r="C183" s="147"/>
      <c r="D183" s="147"/>
      <c r="E183" s="147"/>
      <c r="F183" s="147"/>
      <c r="G183" s="147"/>
      <c r="H183" s="147"/>
      <c r="I183" s="147"/>
      <c r="J183" s="147"/>
      <c r="K183" s="147"/>
      <c r="L183" s="147"/>
      <c r="M183" s="147"/>
      <c r="N183" s="147"/>
      <c r="O183" s="147"/>
      <c r="P183" s="2703"/>
      <c r="Q183" s="711"/>
      <c r="R183" s="711"/>
      <c r="S183" s="705"/>
      <c r="T183" s="705"/>
      <c r="U183" s="574"/>
    </row>
    <row r="184" spans="1:21" ht="18" customHeight="1" thickTop="1">
      <c r="A184" s="468"/>
      <c r="B184" s="126"/>
      <c r="C184" s="127"/>
      <c r="D184" s="127"/>
      <c r="E184" s="3565" t="s">
        <v>210</v>
      </c>
      <c r="F184" s="3566"/>
      <c r="G184" s="3557" t="s">
        <v>245</v>
      </c>
      <c r="H184" s="3558"/>
      <c r="I184" s="147"/>
      <c r="J184" s="147"/>
      <c r="K184" s="147"/>
      <c r="L184" s="147"/>
      <c r="M184" s="147"/>
      <c r="N184" s="147"/>
      <c r="O184" s="147"/>
      <c r="P184" s="2699"/>
      <c r="Q184" s="711"/>
      <c r="R184" s="711"/>
      <c r="S184" s="705"/>
      <c r="T184" s="705"/>
      <c r="U184" s="574"/>
    </row>
    <row r="185" spans="1:21" ht="18" customHeight="1">
      <c r="A185" s="468"/>
      <c r="B185" s="126"/>
      <c r="C185" s="127"/>
      <c r="D185" s="127"/>
      <c r="E185" s="3567"/>
      <c r="F185" s="3568"/>
      <c r="G185" s="3559"/>
      <c r="H185" s="3560"/>
      <c r="I185" s="147"/>
      <c r="J185" s="147"/>
      <c r="K185" s="147"/>
      <c r="L185" s="50"/>
      <c r="M185" s="50"/>
      <c r="N185" s="50"/>
      <c r="O185" s="50"/>
      <c r="P185" s="2699"/>
      <c r="Q185" s="711"/>
      <c r="R185" s="711"/>
      <c r="S185" s="705"/>
      <c r="T185" s="705"/>
      <c r="U185" s="574"/>
    </row>
    <row r="186" spans="1:21" ht="18" customHeight="1">
      <c r="A186" s="468"/>
      <c r="B186" s="127"/>
      <c r="C186" s="127"/>
      <c r="D186" s="127"/>
      <c r="E186" s="3551" t="s">
        <v>282</v>
      </c>
      <c r="F186" s="3552"/>
      <c r="G186" s="3553">
        <f>'Q1 Inv'!F17</f>
        <v>0</v>
      </c>
      <c r="H186" s="3554"/>
      <c r="I186" s="147"/>
      <c r="J186" s="147"/>
      <c r="K186" s="147"/>
      <c r="L186" s="50"/>
      <c r="M186" s="50"/>
      <c r="N186" s="50"/>
      <c r="O186" s="50"/>
      <c r="P186" s="2699"/>
      <c r="Q186" s="711"/>
      <c r="R186" s="711"/>
      <c r="S186" s="705"/>
      <c r="T186" s="705"/>
      <c r="U186" s="574"/>
    </row>
    <row r="187" spans="1:21" ht="18" customHeight="1">
      <c r="A187" s="468"/>
      <c r="B187" s="127"/>
      <c r="C187" s="127"/>
      <c r="D187" s="127"/>
      <c r="E187" s="3551" t="s">
        <v>283</v>
      </c>
      <c r="F187" s="3552"/>
      <c r="G187" s="3553">
        <f>'Q2 Inv'!F17</f>
        <v>0</v>
      </c>
      <c r="H187" s="3554"/>
      <c r="I187" s="147"/>
      <c r="J187" s="147"/>
      <c r="K187" s="147"/>
      <c r="L187" s="50"/>
      <c r="M187" s="50"/>
      <c r="N187" s="50"/>
      <c r="O187" s="50"/>
      <c r="P187" s="2699"/>
      <c r="Q187" s="711"/>
      <c r="R187" s="711"/>
      <c r="S187" s="705"/>
      <c r="T187" s="705"/>
      <c r="U187" s="574"/>
    </row>
    <row r="188" spans="1:21" ht="18" customHeight="1">
      <c r="A188" s="468"/>
      <c r="B188" s="127"/>
      <c r="C188" s="127"/>
      <c r="D188" s="127"/>
      <c r="E188" s="3551" t="s">
        <v>284</v>
      </c>
      <c r="F188" s="3552"/>
      <c r="G188" s="3553">
        <f>'Q3 Inv'!F17</f>
        <v>0</v>
      </c>
      <c r="H188" s="3554"/>
      <c r="I188" s="147"/>
      <c r="J188" s="147"/>
      <c r="K188" s="147"/>
      <c r="L188" s="50"/>
      <c r="M188" s="50"/>
      <c r="N188" s="50"/>
      <c r="O188" s="50"/>
      <c r="P188" s="2699"/>
      <c r="Q188" s="711"/>
      <c r="R188" s="711"/>
      <c r="S188" s="705"/>
      <c r="T188" s="705"/>
      <c r="U188" s="574"/>
    </row>
    <row r="189" spans="1:21" ht="18" customHeight="1">
      <c r="A189" s="468"/>
      <c r="B189" s="127"/>
      <c r="C189" s="127"/>
      <c r="D189" s="127"/>
      <c r="E189" s="3551" t="s">
        <v>285</v>
      </c>
      <c r="F189" s="3552"/>
      <c r="G189" s="3553">
        <f>'Q4 Inv'!F17</f>
        <v>0</v>
      </c>
      <c r="H189" s="3554"/>
      <c r="I189" s="147"/>
      <c r="J189" s="147"/>
      <c r="K189" s="147"/>
      <c r="L189" s="50"/>
      <c r="M189" s="50"/>
      <c r="N189" s="50"/>
      <c r="O189" s="50"/>
      <c r="P189" s="2699"/>
      <c r="Q189" s="711"/>
      <c r="R189" s="711"/>
      <c r="S189" s="705"/>
      <c r="T189" s="705"/>
      <c r="U189" s="574"/>
    </row>
    <row r="190" spans="1:21" ht="15.75">
      <c r="A190" s="468"/>
      <c r="B190" s="127"/>
      <c r="C190" s="127"/>
      <c r="D190" s="127"/>
      <c r="E190" s="3551" t="s">
        <v>131</v>
      </c>
      <c r="F190" s="3552"/>
      <c r="G190" s="3553">
        <f>'Sup Inv'!F17</f>
        <v>0</v>
      </c>
      <c r="H190" s="3554"/>
      <c r="I190" s="147"/>
      <c r="J190" s="147"/>
      <c r="K190" s="254"/>
      <c r="L190" s="50"/>
      <c r="M190" s="50"/>
      <c r="N190" s="50"/>
      <c r="O190" s="50"/>
      <c r="P190" s="2699"/>
      <c r="Q190" s="711"/>
      <c r="R190" s="711"/>
      <c r="S190" s="705"/>
      <c r="T190" s="705"/>
      <c r="U190" s="574"/>
    </row>
    <row r="191" spans="1:21" ht="16.5" thickBot="1">
      <c r="A191" s="468"/>
      <c r="B191" s="127"/>
      <c r="C191" s="127"/>
      <c r="D191" s="127"/>
      <c r="E191" s="3572" t="s">
        <v>133</v>
      </c>
      <c r="F191" s="3573"/>
      <c r="G191" s="3592">
        <f>H47+J47+N47+P47*0.5+R47+T47*0.75+H76+J76+N76+P76*0.5+R76+T76*0.75+H105+J105+N105+P105*0.5+H134+J134+N134+P134*0.5+R134+T134*0.75+H163+J163+N163+P163*0.5</f>
        <v>0</v>
      </c>
      <c r="H191" s="3593"/>
      <c r="I191" s="147"/>
      <c r="J191" s="147"/>
      <c r="K191" s="146"/>
      <c r="L191" s="50"/>
      <c r="M191" s="50"/>
      <c r="N191" s="50"/>
      <c r="O191" s="50"/>
      <c r="P191" s="2699"/>
      <c r="Q191" s="711"/>
      <c r="R191" s="711"/>
      <c r="S191" s="705"/>
      <c r="T191" s="705"/>
      <c r="U191" s="574"/>
    </row>
    <row r="192" spans="1:21" ht="17.25" thickTop="1" thickBot="1">
      <c r="A192" s="468"/>
      <c r="B192" s="127"/>
      <c r="C192" s="127"/>
      <c r="D192" s="127"/>
      <c r="E192" s="3570" t="s">
        <v>97</v>
      </c>
      <c r="F192" s="3571"/>
      <c r="G192" s="3594">
        <f>SUM(G186:H191)</f>
        <v>0</v>
      </c>
      <c r="H192" s="3595"/>
      <c r="I192" s="147"/>
      <c r="J192" s="147"/>
      <c r="K192" s="255"/>
      <c r="L192" s="50"/>
      <c r="M192" s="50"/>
      <c r="N192" s="50"/>
      <c r="O192" s="50"/>
      <c r="P192" s="2699"/>
      <c r="Q192" s="711"/>
      <c r="R192" s="711"/>
      <c r="S192" s="705"/>
      <c r="T192" s="705"/>
      <c r="U192" s="574"/>
    </row>
    <row r="193" spans="1:21" ht="15.75" thickTop="1">
      <c r="A193" s="468"/>
      <c r="B193" s="126"/>
      <c r="C193" s="50"/>
      <c r="D193" s="50"/>
      <c r="E193" s="50"/>
      <c r="F193" s="50"/>
      <c r="G193" s="50"/>
      <c r="H193" s="50"/>
      <c r="I193" s="50"/>
      <c r="J193" s="50"/>
      <c r="K193" s="50"/>
      <c r="L193" s="50"/>
      <c r="M193" s="50"/>
      <c r="N193" s="50"/>
      <c r="O193" s="50"/>
      <c r="P193" s="2699"/>
      <c r="Q193" s="711"/>
      <c r="R193" s="711"/>
      <c r="S193" s="705"/>
      <c r="T193" s="705"/>
      <c r="U193" s="574"/>
    </row>
    <row r="194" spans="1:21" ht="15">
      <c r="A194" s="461" t="s">
        <v>380</v>
      </c>
      <c r="B194" s="126"/>
      <c r="C194" s="50"/>
      <c r="D194" s="50"/>
      <c r="E194" s="50"/>
      <c r="F194" s="50"/>
      <c r="G194" s="50"/>
      <c r="H194" s="50"/>
      <c r="I194" s="50"/>
      <c r="J194" s="50"/>
      <c r="K194" s="50"/>
      <c r="L194" s="50"/>
      <c r="M194" s="50"/>
      <c r="N194" s="50"/>
      <c r="O194" s="92"/>
      <c r="P194" s="2699"/>
      <c r="Q194" s="711"/>
      <c r="R194" s="711"/>
      <c r="S194" s="705"/>
      <c r="T194" s="705"/>
      <c r="U194" s="574"/>
    </row>
    <row r="195" spans="1:21" ht="15">
      <c r="A195" s="461" t="s">
        <v>381</v>
      </c>
      <c r="B195" s="126"/>
      <c r="C195" s="50"/>
      <c r="D195" s="50"/>
      <c r="E195" s="50"/>
      <c r="F195" s="50"/>
      <c r="G195" s="50"/>
      <c r="H195" s="50"/>
      <c r="I195" s="50"/>
      <c r="J195" s="50"/>
      <c r="K195" s="50"/>
      <c r="L195" s="50"/>
      <c r="M195" s="50"/>
      <c r="N195" s="50"/>
      <c r="O195" s="92"/>
      <c r="P195" s="2699"/>
      <c r="Q195" s="711"/>
      <c r="R195" s="711"/>
      <c r="S195" s="705"/>
      <c r="T195" s="705"/>
      <c r="U195" s="574"/>
    </row>
    <row r="196" spans="1:21" ht="15.75" thickBot="1">
      <c r="A196" s="469"/>
      <c r="B196" s="470"/>
      <c r="C196" s="471"/>
      <c r="D196" s="471"/>
      <c r="E196" s="471"/>
      <c r="F196" s="471"/>
      <c r="G196" s="471"/>
      <c r="H196" s="471"/>
      <c r="I196" s="471"/>
      <c r="J196" s="471"/>
      <c r="K196" s="471"/>
      <c r="L196" s="471"/>
      <c r="M196" s="471"/>
      <c r="N196" s="2704"/>
      <c r="O196" s="2705"/>
      <c r="P196" s="2706"/>
      <c r="Q196" s="713"/>
      <c r="R196" s="713"/>
      <c r="S196" s="712"/>
      <c r="T196" s="712"/>
      <c r="U196" s="574"/>
    </row>
    <row r="197" spans="1:21" ht="13.5" thickTop="1">
      <c r="A197" s="352"/>
      <c r="B197" s="352"/>
      <c r="C197" s="352"/>
      <c r="D197" s="352"/>
      <c r="E197" s="352"/>
      <c r="F197" s="352"/>
      <c r="G197" s="352"/>
      <c r="H197" s="352"/>
      <c r="I197" s="352"/>
      <c r="J197" s="352"/>
      <c r="K197" s="352"/>
      <c r="L197" s="352"/>
      <c r="M197" s="352"/>
      <c r="N197" s="352"/>
      <c r="O197" s="352"/>
      <c r="P197" s="352"/>
      <c r="Q197" s="352"/>
      <c r="R197" s="352"/>
      <c r="S197" s="352"/>
      <c r="T197" s="352"/>
    </row>
    <row r="198" spans="1:21" hidden="1">
      <c r="A198" s="352"/>
      <c r="B198" s="352"/>
      <c r="C198" s="352"/>
      <c r="D198" s="352"/>
      <c r="E198" s="352"/>
      <c r="F198" s="352"/>
      <c r="G198" s="352"/>
      <c r="H198" s="352"/>
      <c r="I198" s="352"/>
      <c r="J198" s="352"/>
      <c r="K198" s="352"/>
      <c r="L198" s="352"/>
      <c r="M198" s="352"/>
      <c r="N198" s="352"/>
      <c r="O198" s="352"/>
      <c r="P198" s="352"/>
      <c r="Q198" s="352"/>
      <c r="R198" s="352"/>
      <c r="S198" s="352"/>
      <c r="T198" s="352"/>
    </row>
    <row r="199" spans="1:21" hidden="1">
      <c r="A199" s="352"/>
      <c r="B199" s="352"/>
      <c r="C199" s="352"/>
      <c r="D199" s="352"/>
      <c r="E199" s="352"/>
      <c r="F199" s="352"/>
      <c r="G199" s="352"/>
      <c r="H199" s="352"/>
      <c r="I199" s="352"/>
      <c r="J199" s="352"/>
      <c r="K199" s="352"/>
      <c r="L199" s="352"/>
      <c r="M199" s="352"/>
      <c r="N199" s="352"/>
      <c r="O199" s="352"/>
      <c r="P199" s="352"/>
      <c r="Q199" s="352"/>
      <c r="R199" s="352"/>
      <c r="S199" s="352"/>
      <c r="T199" s="352"/>
    </row>
    <row r="200" spans="1:21" hidden="1">
      <c r="A200" s="352"/>
      <c r="B200" s="352"/>
      <c r="C200" s="352"/>
      <c r="D200" s="352"/>
      <c r="E200" s="352"/>
      <c r="F200" s="352"/>
      <c r="G200" s="352"/>
      <c r="H200" s="352"/>
      <c r="I200" s="352"/>
      <c r="J200" s="352"/>
      <c r="K200" s="352"/>
      <c r="L200" s="352"/>
      <c r="M200" s="352"/>
      <c r="N200" s="352"/>
      <c r="O200" s="352"/>
      <c r="P200" s="352"/>
      <c r="Q200" s="352"/>
      <c r="R200" s="352"/>
      <c r="S200" s="352"/>
      <c r="T200" s="352"/>
    </row>
    <row r="201" spans="1:21" hidden="1">
      <c r="A201" s="352"/>
      <c r="B201" s="352"/>
      <c r="C201" s="352"/>
      <c r="D201" s="352"/>
      <c r="E201" s="352"/>
      <c r="F201" s="352"/>
      <c r="G201" s="352"/>
      <c r="H201" s="352"/>
      <c r="I201" s="352"/>
      <c r="J201" s="352"/>
      <c r="K201" s="352"/>
      <c r="L201" s="352"/>
      <c r="M201" s="352"/>
      <c r="N201" s="352"/>
      <c r="O201" s="352"/>
      <c r="P201" s="352"/>
      <c r="Q201" s="352"/>
      <c r="R201" s="352"/>
      <c r="S201" s="352"/>
      <c r="T201" s="352"/>
    </row>
    <row r="202" spans="1:21" ht="13.5" thickBot="1">
      <c r="A202" s="352"/>
      <c r="B202" s="352"/>
      <c r="C202" s="352"/>
      <c r="D202" s="352"/>
      <c r="E202" s="352"/>
      <c r="F202" s="352"/>
      <c r="G202" s="352"/>
      <c r="H202" s="352"/>
      <c r="I202" s="352"/>
      <c r="J202" s="352"/>
      <c r="K202" s="352"/>
      <c r="L202" s="352"/>
      <c r="M202" s="352"/>
      <c r="N202" s="352"/>
      <c r="O202" s="352"/>
      <c r="P202" s="352"/>
      <c r="Q202" s="352"/>
      <c r="R202" s="352"/>
      <c r="S202" s="352"/>
      <c r="T202" s="352"/>
    </row>
    <row r="203" spans="1:21" ht="15.75" customHeight="1" thickTop="1">
      <c r="A203" s="3609" t="s">
        <v>172</v>
      </c>
      <c r="B203" s="3610"/>
      <c r="C203" s="3610"/>
      <c r="D203" s="3610"/>
      <c r="E203" s="3610"/>
      <c r="F203" s="3611"/>
      <c r="G203" s="3600" t="s">
        <v>13</v>
      </c>
      <c r="H203" s="3601"/>
      <c r="I203" s="3601"/>
      <c r="J203" s="3601"/>
      <c r="K203" s="3601"/>
      <c r="L203" s="3602"/>
      <c r="M203" s="3603" t="s">
        <v>14</v>
      </c>
      <c r="N203" s="3603"/>
      <c r="O203" s="2579"/>
      <c r="P203" s="2580"/>
      <c r="Q203" s="2580" t="s">
        <v>84</v>
      </c>
      <c r="R203" s="2580"/>
      <c r="S203" s="2580"/>
      <c r="T203" s="2580"/>
      <c r="U203" s="574"/>
    </row>
    <row r="204" spans="1:21" ht="13.5" customHeight="1" thickBot="1">
      <c r="A204" s="3612" t="s">
        <v>172</v>
      </c>
      <c r="B204" s="3613"/>
      <c r="C204" s="3613"/>
      <c r="D204" s="3613"/>
      <c r="E204" s="3613"/>
      <c r="F204" s="3614"/>
      <c r="G204" s="3615">
        <f>'ORIGINAL BUDGET'!$G$5</f>
        <v>0</v>
      </c>
      <c r="H204" s="3616"/>
      <c r="I204" s="93"/>
      <c r="J204" s="2469">
        <f>'ORIGINAL BUDGET'!$I$5</f>
        <v>0</v>
      </c>
      <c r="K204" s="3617">
        <f>'ORIGINAL BUDGET'!$K$5</f>
        <v>0</v>
      </c>
      <c r="L204" s="3618"/>
      <c r="M204" s="3606">
        <f>'ORIGINAL BUDGET'!$M$5</f>
        <v>0</v>
      </c>
      <c r="N204" s="3606"/>
      <c r="O204" s="3607">
        <f>'ORIGINAL BUDGET'!$O$5</f>
        <v>0</v>
      </c>
      <c r="P204" s="3606"/>
      <c r="Q204" s="2569" t="s">
        <v>86</v>
      </c>
      <c r="R204" s="2566">
        <f>'ORIGINAL BUDGET'!$Q$5</f>
        <v>0</v>
      </c>
      <c r="S204" s="3606">
        <f>'ORIGINAL BUDGET'!$S$5</f>
        <v>0</v>
      </c>
      <c r="T204" s="3606"/>
      <c r="U204" s="574"/>
    </row>
    <row r="205" spans="1:21" ht="12.75" customHeight="1">
      <c r="A205" s="3585"/>
      <c r="B205" s="3586"/>
      <c r="C205" s="3574"/>
      <c r="D205" s="3575"/>
      <c r="E205" s="2590"/>
      <c r="F205" s="2591"/>
      <c r="G205" s="2592"/>
      <c r="H205" s="2570"/>
      <c r="I205" s="2593"/>
      <c r="J205" s="2594"/>
      <c r="K205" s="53"/>
      <c r="L205" s="54"/>
      <c r="M205" s="2572"/>
      <c r="N205" s="2595"/>
      <c r="O205" s="2585" t="s">
        <v>34</v>
      </c>
      <c r="P205" s="2581" t="s">
        <v>7</v>
      </c>
      <c r="Q205" s="2582" t="s">
        <v>8</v>
      </c>
      <c r="R205" s="2583" t="s">
        <v>9</v>
      </c>
      <c r="S205" s="2583" t="s">
        <v>35</v>
      </c>
      <c r="T205" s="2583" t="s">
        <v>10</v>
      </c>
      <c r="U205" s="2584"/>
    </row>
    <row r="206" spans="1:21" ht="12.75" customHeight="1">
      <c r="A206" s="3587"/>
      <c r="B206" s="3588"/>
      <c r="C206" s="3576"/>
      <c r="D206" s="3577"/>
      <c r="E206" s="2596" t="s">
        <v>16</v>
      </c>
      <c r="F206" s="2597" t="s">
        <v>87</v>
      </c>
      <c r="G206" s="2598" t="s">
        <v>16</v>
      </c>
      <c r="H206" s="94" t="str">
        <f>"PCA "&amp; TEXT('ORIGINAL BUDGET'!$H$55,"GENERAL")</f>
        <v>PCA 53134-5520</v>
      </c>
      <c r="I206" s="55" t="s">
        <v>16</v>
      </c>
      <c r="J206" s="56" t="str">
        <f>"PCA "&amp; TEXT('ORIGINAL BUDGET'!$J$55,"GENERAL")</f>
        <v>PCA 0</v>
      </c>
      <c r="K206" s="57" t="s">
        <v>16</v>
      </c>
      <c r="L206" s="95" t="str">
        <f>"PCA "&amp; TEXT('ORIGINAL BUDGET'!$L$55,"GENERAL")</f>
        <v>PCA 0</v>
      </c>
      <c r="M206" s="2573" t="s">
        <v>16</v>
      </c>
      <c r="N206" s="2599" t="str">
        <f>"PCA "&amp; TEXT('ORIGINAL BUDGET'!$N$55,"GENERAL")</f>
        <v>PCA 53133-5520</v>
      </c>
      <c r="O206" s="55" t="s">
        <v>16</v>
      </c>
      <c r="P206" s="2574" t="str">
        <f>"PCA "&amp; TEXT('ORIGINAL BUDGET'!$P$55,"GENERAL")</f>
        <v>PCA 0</v>
      </c>
      <c r="Q206" s="58" t="s">
        <v>16</v>
      </c>
      <c r="R206" s="94" t="str">
        <f>"PCA "&amp; TEXT('ORIGINAL BUDGET'!$R$55,"GENERAL")</f>
        <v>PCA 0</v>
      </c>
      <c r="S206" s="58" t="s">
        <v>16</v>
      </c>
      <c r="T206" s="96" t="str">
        <f>"PCA "&amp; TEXT('ORIGINAL BUDGET'!$T$55,"GENERAL")</f>
        <v>PCA 0</v>
      </c>
    </row>
    <row r="207" spans="1:21" ht="12.75" customHeight="1">
      <c r="A207" s="3587"/>
      <c r="B207" s="3588"/>
      <c r="C207" s="3578"/>
      <c r="D207" s="3579"/>
      <c r="E207" s="2597" t="s">
        <v>89</v>
      </c>
      <c r="F207" s="2597" t="s">
        <v>89</v>
      </c>
      <c r="G207" s="2598" t="s">
        <v>88</v>
      </c>
      <c r="H207" s="58" t="s">
        <v>88</v>
      </c>
      <c r="I207" s="55" t="s">
        <v>88</v>
      </c>
      <c r="J207" s="59" t="s">
        <v>88</v>
      </c>
      <c r="K207" s="57" t="s">
        <v>88</v>
      </c>
      <c r="L207" s="60" t="s">
        <v>88</v>
      </c>
      <c r="M207" s="2573" t="s">
        <v>88</v>
      </c>
      <c r="N207" s="2575" t="s">
        <v>88</v>
      </c>
      <c r="O207" s="55" t="s">
        <v>88</v>
      </c>
      <c r="P207" s="2575" t="s">
        <v>88</v>
      </c>
      <c r="Q207" s="58" t="s">
        <v>88</v>
      </c>
      <c r="R207" s="58" t="s">
        <v>88</v>
      </c>
      <c r="S207" s="58" t="s">
        <v>88</v>
      </c>
      <c r="T207" s="353" t="s">
        <v>88</v>
      </c>
    </row>
    <row r="208" spans="1:21" ht="13.5" customHeight="1" thickBot="1">
      <c r="A208" s="3589"/>
      <c r="B208" s="3590"/>
      <c r="C208" s="3580"/>
      <c r="D208" s="3581"/>
      <c r="E208" s="2600" t="s">
        <v>90</v>
      </c>
      <c r="F208" s="2600" t="s">
        <v>90</v>
      </c>
      <c r="G208" s="2601" t="str">
        <f>'ORIGINAL BUDGET'!H7</f>
        <v>I&amp;E GF</v>
      </c>
      <c r="H208" s="2571" t="str">
        <f>'ORIGINAL BUDGET'!H7</f>
        <v>I&amp;E GF</v>
      </c>
      <c r="I208" s="2577" t="s">
        <v>127</v>
      </c>
      <c r="J208" s="2602" t="s">
        <v>127</v>
      </c>
      <c r="K208" s="2603" t="s">
        <v>92</v>
      </c>
      <c r="L208" s="2604" t="s">
        <v>92</v>
      </c>
      <c r="M208" s="2576" t="s">
        <v>93</v>
      </c>
      <c r="N208" s="2578" t="s">
        <v>93</v>
      </c>
      <c r="O208" s="2577" t="s">
        <v>94</v>
      </c>
      <c r="P208" s="2578" t="s">
        <v>94</v>
      </c>
      <c r="Q208" s="2571" t="s">
        <v>93</v>
      </c>
      <c r="R208" s="61" t="s">
        <v>93</v>
      </c>
      <c r="S208" s="61" t="s">
        <v>94</v>
      </c>
      <c r="T208" s="354" t="s">
        <v>94</v>
      </c>
    </row>
    <row r="209" spans="1:20" ht="20.25" thickTop="1">
      <c r="A209" s="2605" t="s">
        <v>28</v>
      </c>
      <c r="B209" s="62" t="s">
        <v>18</v>
      </c>
      <c r="C209" s="472"/>
      <c r="D209" s="473"/>
      <c r="E209" s="2625" t="str">
        <f>E14</f>
        <v/>
      </c>
      <c r="F209" s="2629">
        <f t="shared" ref="F209:F214" si="6">SUM(H209,L209,P209,T209)</f>
        <v>0</v>
      </c>
      <c r="G209" s="2607" t="str">
        <f>G14</f>
        <v/>
      </c>
      <c r="H209" s="2608">
        <f>H14+N209</f>
        <v>0</v>
      </c>
      <c r="I209" s="2607"/>
      <c r="J209" s="2608">
        <f>J14</f>
        <v>0</v>
      </c>
      <c r="K209" s="2607"/>
      <c r="L209" s="2606"/>
      <c r="M209" s="2622" t="str">
        <f>M14</f>
        <v/>
      </c>
      <c r="N209" s="2609">
        <f>N14*0.5</f>
        <v>0</v>
      </c>
      <c r="O209" s="2586"/>
      <c r="P209" s="474">
        <f>P14*0.5</f>
        <v>0</v>
      </c>
      <c r="Q209" s="475"/>
      <c r="R209" s="474">
        <f>R14*0.75</f>
        <v>0</v>
      </c>
      <c r="S209" s="475"/>
      <c r="T209" s="474">
        <f>T14*0.75</f>
        <v>0</v>
      </c>
    </row>
    <row r="210" spans="1:20" ht="19.5">
      <c r="A210" s="2610" t="str">
        <f>"(V)"</f>
        <v>(V)</v>
      </c>
      <c r="B210" s="62" t="s">
        <v>20</v>
      </c>
      <c r="C210" s="472"/>
      <c r="D210" s="473"/>
      <c r="E210" s="2626" t="str">
        <f>E15</f>
        <v/>
      </c>
      <c r="F210" s="2630">
        <f t="shared" si="6"/>
        <v>0</v>
      </c>
      <c r="G210" s="477" t="str">
        <f>G15</f>
        <v/>
      </c>
      <c r="H210" s="478">
        <f>H16+N210</f>
        <v>0</v>
      </c>
      <c r="I210" s="477"/>
      <c r="J210" s="478">
        <f>J16</f>
        <v>0</v>
      </c>
      <c r="K210" s="477"/>
      <c r="L210" s="476"/>
      <c r="M210" s="2623" t="str">
        <f>M15</f>
        <v/>
      </c>
      <c r="N210" s="2611">
        <f>N16*0.5</f>
        <v>0</v>
      </c>
      <c r="O210" s="2587"/>
      <c r="P210" s="476">
        <f>P16*0.5</f>
        <v>0</v>
      </c>
      <c r="Q210" s="477"/>
      <c r="R210" s="476">
        <f>R16*0.75</f>
        <v>0</v>
      </c>
      <c r="S210" s="477"/>
      <c r="T210" s="476">
        <f>T16*0.75</f>
        <v>0</v>
      </c>
    </row>
    <row r="211" spans="1:20" ht="19.5">
      <c r="A211" s="2605" t="s">
        <v>27</v>
      </c>
      <c r="B211" s="62" t="s">
        <v>17</v>
      </c>
      <c r="C211" s="472"/>
      <c r="D211" s="473"/>
      <c r="E211" s="2626" t="str">
        <f>E16</f>
        <v/>
      </c>
      <c r="F211" s="2630">
        <f t="shared" si="6"/>
        <v>0</v>
      </c>
      <c r="G211" s="477" t="str">
        <f>G16</f>
        <v/>
      </c>
      <c r="H211" s="478">
        <f>H13+N211</f>
        <v>0</v>
      </c>
      <c r="I211" s="477"/>
      <c r="J211" s="478">
        <f>J13</f>
        <v>0</v>
      </c>
      <c r="K211" s="477"/>
      <c r="L211" s="476"/>
      <c r="M211" s="2623" t="str">
        <f>M16</f>
        <v/>
      </c>
      <c r="N211" s="2611">
        <f>N13*0.5</f>
        <v>0</v>
      </c>
      <c r="O211" s="2587"/>
      <c r="P211" s="476">
        <f>P13*0.5</f>
        <v>0</v>
      </c>
      <c r="Q211" s="477"/>
      <c r="R211" s="476">
        <f>R13*0.75</f>
        <v>0</v>
      </c>
      <c r="S211" s="477"/>
      <c r="T211" s="476">
        <f>T13*0.75</f>
        <v>0</v>
      </c>
    </row>
    <row r="212" spans="1:20" ht="19.5">
      <c r="A212" s="2610" t="str">
        <f>"(IV)"</f>
        <v>(IV)</v>
      </c>
      <c r="B212" s="62" t="s">
        <v>19</v>
      </c>
      <c r="C212" s="472"/>
      <c r="D212" s="473"/>
      <c r="E212" s="2626" t="str">
        <f>E17</f>
        <v/>
      </c>
      <c r="F212" s="2630">
        <f t="shared" si="6"/>
        <v>0</v>
      </c>
      <c r="G212" s="477" t="str">
        <f>G17</f>
        <v/>
      </c>
      <c r="H212" s="478">
        <f>H15+N212</f>
        <v>0</v>
      </c>
      <c r="I212" s="477"/>
      <c r="J212" s="478">
        <f>J15</f>
        <v>0</v>
      </c>
      <c r="K212" s="477"/>
      <c r="L212" s="476"/>
      <c r="M212" s="2623" t="str">
        <f>M17</f>
        <v/>
      </c>
      <c r="N212" s="2611">
        <f>N15*0.5</f>
        <v>0</v>
      </c>
      <c r="O212" s="2587"/>
      <c r="P212" s="476">
        <f>P15*0.5</f>
        <v>0</v>
      </c>
      <c r="Q212" s="477"/>
      <c r="R212" s="476">
        <f>R15*0.75</f>
        <v>0</v>
      </c>
      <c r="S212" s="477"/>
      <c r="T212" s="476">
        <f>T15*0.75</f>
        <v>0</v>
      </c>
    </row>
    <row r="213" spans="1:20" ht="19.5">
      <c r="A213" s="2610" t="s">
        <v>26</v>
      </c>
      <c r="B213" s="62" t="s">
        <v>53</v>
      </c>
      <c r="C213" s="472"/>
      <c r="D213" s="473"/>
      <c r="E213" s="2627">
        <f>E18</f>
        <v>0</v>
      </c>
      <c r="F213" s="2631">
        <f t="shared" si="6"/>
        <v>0</v>
      </c>
      <c r="G213" s="480">
        <f>G18</f>
        <v>0</v>
      </c>
      <c r="H213" s="481">
        <f>H12+N213</f>
        <v>0</v>
      </c>
      <c r="I213" s="480"/>
      <c r="J213" s="481">
        <f>J12</f>
        <v>0</v>
      </c>
      <c r="K213" s="480"/>
      <c r="L213" s="479"/>
      <c r="M213" s="2624">
        <f>M18</f>
        <v>0</v>
      </c>
      <c r="N213" s="2612">
        <f>N12*0.5</f>
        <v>0</v>
      </c>
      <c r="O213" s="2588"/>
      <c r="P213" s="479">
        <f>P12*0.5</f>
        <v>0</v>
      </c>
      <c r="Q213" s="480"/>
      <c r="R213" s="479">
        <f>R12*0.75</f>
        <v>0</v>
      </c>
      <c r="S213" s="480"/>
      <c r="T213" s="479">
        <f>T12*0.75</f>
        <v>0</v>
      </c>
    </row>
    <row r="214" spans="1:20" ht="16.5" thickBot="1">
      <c r="A214" s="3596" t="s">
        <v>169</v>
      </c>
      <c r="B214" s="3597"/>
      <c r="C214" s="3597"/>
      <c r="D214" s="3598"/>
      <c r="E214" s="2628"/>
      <c r="F214" s="2632">
        <f t="shared" si="6"/>
        <v>0</v>
      </c>
      <c r="G214" s="2613"/>
      <c r="H214" s="2614">
        <f>SUM(H209:H213)</f>
        <v>0</v>
      </c>
      <c r="I214" s="2615"/>
      <c r="J214" s="2616">
        <f>SUM(J209:J213)</f>
        <v>0</v>
      </c>
      <c r="K214" s="2617"/>
      <c r="L214" s="2618">
        <f>SUM(L209:L213)</f>
        <v>0</v>
      </c>
      <c r="M214" s="2619"/>
      <c r="N214" s="2620">
        <f>SUM(N209:N213)</f>
        <v>0</v>
      </c>
      <c r="O214" s="2589"/>
      <c r="P214" s="139">
        <f>SUM(P209:P213)</f>
        <v>0</v>
      </c>
      <c r="Q214" s="482"/>
      <c r="R214" s="140">
        <f>SUM(R209:R213)</f>
        <v>0</v>
      </c>
      <c r="S214" s="138"/>
      <c r="T214" s="139">
        <f>SUM(T209:T213)</f>
        <v>0</v>
      </c>
    </row>
    <row r="215" spans="1:20" ht="13.5" thickTop="1">
      <c r="A215" s="352"/>
      <c r="B215" s="352"/>
      <c r="C215" s="352"/>
      <c r="D215" s="352"/>
      <c r="E215" s="352"/>
      <c r="F215" s="352"/>
      <c r="G215" s="352"/>
      <c r="H215" s="352"/>
      <c r="I215" s="352"/>
      <c r="J215" s="352"/>
      <c r="K215" s="352"/>
      <c r="L215" s="352"/>
      <c r="M215" s="352"/>
      <c r="N215" s="352"/>
      <c r="O215" s="352"/>
      <c r="P215" s="352"/>
      <c r="Q215" s="352"/>
      <c r="R215" s="352"/>
      <c r="S215" s="352"/>
      <c r="T215" s="352"/>
    </row>
    <row r="216" spans="1:20" ht="13.5" thickBot="1">
      <c r="A216" s="352"/>
      <c r="B216" s="352"/>
      <c r="C216" s="352"/>
      <c r="D216" s="352"/>
      <c r="E216" s="352"/>
      <c r="F216" s="352"/>
      <c r="G216" s="352"/>
      <c r="H216" s="352"/>
      <c r="I216" s="352"/>
      <c r="J216" s="352"/>
      <c r="K216" s="352"/>
      <c r="L216" s="352"/>
      <c r="M216" s="352"/>
      <c r="N216" s="352"/>
      <c r="O216" s="352"/>
      <c r="P216" s="352"/>
      <c r="Q216" s="352"/>
      <c r="R216" s="352"/>
      <c r="S216" s="352"/>
      <c r="T216" s="352"/>
    </row>
    <row r="217" spans="1:20" ht="16.5" thickTop="1">
      <c r="A217" s="3591" t="s">
        <v>176</v>
      </c>
      <c r="B217" s="3582"/>
      <c r="C217" s="3582" t="s">
        <v>175</v>
      </c>
      <c r="D217" s="3582"/>
      <c r="E217" s="3582"/>
      <c r="F217" s="3582" t="s">
        <v>177</v>
      </c>
      <c r="G217" s="3608"/>
      <c r="H217" s="352"/>
      <c r="I217" s="352"/>
      <c r="J217" s="352"/>
      <c r="K217" s="352"/>
      <c r="L217" s="352"/>
      <c r="M217" s="352"/>
      <c r="N217" s="352"/>
      <c r="O217" s="352"/>
      <c r="P217" s="352"/>
      <c r="Q217" s="352"/>
      <c r="R217" s="352"/>
      <c r="S217" s="352"/>
      <c r="T217" s="352"/>
    </row>
    <row r="218" spans="1:20" ht="22.5" customHeight="1" thickBot="1">
      <c r="A218" s="3583">
        <f>IF('BR3'!$L$20="ACTIVE",'BR3'!G20,IF('BR2'!$L$20="ACTIVE",'BR2'!G20,IF('BR1'!$L$20="ACTIVE",'BR1'!G20,'ORIGINAL BUDGET'!$G$20)))</f>
        <v>0</v>
      </c>
      <c r="B218" s="3584"/>
      <c r="C218" s="3584">
        <f>G192</f>
        <v>0</v>
      </c>
      <c r="D218" s="3584"/>
      <c r="E218" s="3584"/>
      <c r="F218" s="3584">
        <f>A218-C218</f>
        <v>0</v>
      </c>
      <c r="G218" s="3599"/>
      <c r="H218" s="352"/>
      <c r="I218" s="352"/>
      <c r="J218" s="352"/>
      <c r="K218" s="352"/>
      <c r="L218" s="352"/>
      <c r="M218" s="352"/>
      <c r="N218" s="352"/>
      <c r="O218" s="352"/>
      <c r="P218" s="352"/>
      <c r="Q218" s="352"/>
      <c r="R218" s="352"/>
      <c r="S218" s="352"/>
      <c r="T218" s="352"/>
    </row>
    <row r="219" spans="1:20" ht="22.5" customHeight="1" thickTop="1">
      <c r="A219" s="352"/>
      <c r="B219" s="352"/>
      <c r="C219" s="352"/>
      <c r="D219" s="352"/>
      <c r="E219" s="352"/>
      <c r="F219" s="352"/>
      <c r="G219" s="352"/>
      <c r="H219" s="352"/>
      <c r="I219" s="352"/>
      <c r="J219" s="352"/>
      <c r="K219" s="352"/>
      <c r="L219" s="352"/>
      <c r="M219" s="352"/>
      <c r="N219" s="352"/>
      <c r="O219" s="352"/>
      <c r="P219" s="352"/>
      <c r="Q219" s="352"/>
      <c r="R219" s="352"/>
      <c r="S219" s="352"/>
      <c r="T219" s="352"/>
    </row>
    <row r="220" spans="1:20">
      <c r="A220" s="352"/>
      <c r="B220" s="352"/>
      <c r="C220" s="352"/>
      <c r="D220" s="352"/>
      <c r="E220" s="352"/>
      <c r="F220" s="352"/>
      <c r="G220" s="352"/>
      <c r="H220" s="352"/>
      <c r="I220" s="352"/>
      <c r="J220" s="352"/>
      <c r="K220" s="352"/>
      <c r="L220" s="352"/>
      <c r="M220" s="352"/>
      <c r="N220" s="352"/>
      <c r="O220" s="352"/>
      <c r="P220" s="352"/>
      <c r="Q220" s="352"/>
      <c r="R220" s="352"/>
      <c r="S220" s="352"/>
      <c r="T220" s="352"/>
    </row>
    <row r="221" spans="1:20" ht="12.75" customHeight="1">
      <c r="A221" s="3569" t="s">
        <v>173</v>
      </c>
      <c r="B221" s="3569"/>
      <c r="C221" s="3569"/>
      <c r="D221" s="3569"/>
      <c r="E221" s="3569"/>
      <c r="F221" s="3569"/>
      <c r="G221" s="3569"/>
      <c r="H221" s="3569"/>
      <c r="I221" s="3569"/>
      <c r="J221" s="3569"/>
      <c r="K221" s="3569"/>
      <c r="L221" s="3569"/>
      <c r="M221" s="3569"/>
      <c r="N221" s="3569"/>
      <c r="O221" s="3569"/>
      <c r="P221" s="3569"/>
      <c r="Q221" s="3569"/>
      <c r="R221" s="3569"/>
      <c r="S221" s="3569"/>
      <c r="T221" s="3569"/>
    </row>
    <row r="222" spans="1:20" ht="12.75" customHeight="1">
      <c r="A222" s="3569"/>
      <c r="B222" s="3569"/>
      <c r="C222" s="3569"/>
      <c r="D222" s="3569"/>
      <c r="E222" s="3569"/>
      <c r="F222" s="3569"/>
      <c r="G222" s="3569"/>
      <c r="H222" s="3569"/>
      <c r="I222" s="3569"/>
      <c r="J222" s="3569"/>
      <c r="K222" s="3569"/>
      <c r="L222" s="3569"/>
      <c r="M222" s="3569"/>
      <c r="N222" s="3569"/>
      <c r="O222" s="3569"/>
      <c r="P222" s="3569"/>
      <c r="Q222" s="3569"/>
      <c r="R222" s="3569"/>
      <c r="S222" s="3569"/>
      <c r="T222" s="3569"/>
    </row>
    <row r="223" spans="1:20" ht="18" customHeight="1">
      <c r="A223" s="3569"/>
      <c r="B223" s="3569"/>
      <c r="C223" s="3569"/>
      <c r="D223" s="3569"/>
      <c r="E223" s="3569"/>
      <c r="F223" s="3569"/>
      <c r="G223" s="3569"/>
      <c r="H223" s="3569"/>
      <c r="I223" s="3569"/>
      <c r="J223" s="3569"/>
      <c r="K223" s="3569"/>
      <c r="L223" s="3569"/>
      <c r="M223" s="3569"/>
      <c r="N223" s="3569"/>
      <c r="O223" s="3569"/>
      <c r="P223" s="3569"/>
      <c r="Q223" s="3569"/>
      <c r="R223" s="3569"/>
      <c r="S223" s="3569"/>
      <c r="T223" s="3569"/>
    </row>
    <row r="224" spans="1:20" ht="74.25" customHeight="1">
      <c r="A224" s="3569"/>
      <c r="B224" s="3569"/>
      <c r="C224" s="3569"/>
      <c r="D224" s="3569"/>
      <c r="E224" s="3569"/>
      <c r="F224" s="3569"/>
      <c r="G224" s="3569"/>
      <c r="H224" s="3569"/>
      <c r="I224" s="3569"/>
      <c r="J224" s="3569"/>
      <c r="K224" s="3569"/>
      <c r="L224" s="3569"/>
      <c r="M224" s="3569"/>
      <c r="N224" s="3569"/>
      <c r="O224" s="3569"/>
      <c r="P224" s="3569"/>
      <c r="Q224" s="3569"/>
      <c r="R224" s="3569"/>
      <c r="S224" s="3569"/>
      <c r="T224" s="3569"/>
    </row>
  </sheetData>
  <sheetProtection password="CC2D" sheet="1" objects="1" scenarios="1"/>
  <mergeCells count="186">
    <mergeCell ref="I110:J110"/>
    <mergeCell ref="K110:L110"/>
    <mergeCell ref="K81:L81"/>
    <mergeCell ref="G86:L86"/>
    <mergeCell ref="Q51:T51"/>
    <mergeCell ref="G52:H52"/>
    <mergeCell ref="I52:J52"/>
    <mergeCell ref="K52:L52"/>
    <mergeCell ref="M52:N52"/>
    <mergeCell ref="O52:P52"/>
    <mergeCell ref="S52:T52"/>
    <mergeCell ref="A79:P79"/>
    <mergeCell ref="A108:P108"/>
    <mergeCell ref="A80:D85"/>
    <mergeCell ref="U124:U126"/>
    <mergeCell ref="U144:U147"/>
    <mergeCell ref="U149:U151"/>
    <mergeCell ref="U153:U155"/>
    <mergeCell ref="O81:P81"/>
    <mergeCell ref="M81:N81"/>
    <mergeCell ref="O109:P109"/>
    <mergeCell ref="M110:N110"/>
    <mergeCell ref="O110:P110"/>
    <mergeCell ref="M109:N109"/>
    <mergeCell ref="M86:N86"/>
    <mergeCell ref="O86:P86"/>
    <mergeCell ref="U37:U39"/>
    <mergeCell ref="U57:U60"/>
    <mergeCell ref="U62:U64"/>
    <mergeCell ref="U66:U68"/>
    <mergeCell ref="U86:U89"/>
    <mergeCell ref="U91:U93"/>
    <mergeCell ref="U95:U97"/>
    <mergeCell ref="U115:U118"/>
    <mergeCell ref="U120:U122"/>
    <mergeCell ref="I4:J5"/>
    <mergeCell ref="K4:L5"/>
    <mergeCell ref="M4:N5"/>
    <mergeCell ref="O4:P5"/>
    <mergeCell ref="Q4:R5"/>
    <mergeCell ref="S4:T5"/>
    <mergeCell ref="U8:U11"/>
    <mergeCell ref="U28:U31"/>
    <mergeCell ref="U33:U35"/>
    <mergeCell ref="M22:N22"/>
    <mergeCell ref="O22:P22"/>
    <mergeCell ref="A18:P18"/>
    <mergeCell ref="G7:H7"/>
    <mergeCell ref="K7:L7"/>
    <mergeCell ref="O7:P7"/>
    <mergeCell ref="Q6:T6"/>
    <mergeCell ref="M7:N7"/>
    <mergeCell ref="G6:L6"/>
    <mergeCell ref="S7:T7"/>
    <mergeCell ref="I7:J7"/>
    <mergeCell ref="M6:N6"/>
    <mergeCell ref="O6:P6"/>
    <mergeCell ref="Q22:T22"/>
    <mergeCell ref="S28:T28"/>
    <mergeCell ref="G176:H176"/>
    <mergeCell ref="M204:N204"/>
    <mergeCell ref="O204:P204"/>
    <mergeCell ref="S204:T204"/>
    <mergeCell ref="F217:G217"/>
    <mergeCell ref="A203:F204"/>
    <mergeCell ref="G204:H204"/>
    <mergeCell ref="K204:L204"/>
    <mergeCell ref="S115:T115"/>
    <mergeCell ref="G115:L115"/>
    <mergeCell ref="Q174:R174"/>
    <mergeCell ref="Q173:R173"/>
    <mergeCell ref="G188:H188"/>
    <mergeCell ref="G139:H139"/>
    <mergeCell ref="O115:P115"/>
    <mergeCell ref="Q176:R176"/>
    <mergeCell ref="Q138:T138"/>
    <mergeCell ref="M144:N144"/>
    <mergeCell ref="M115:N115"/>
    <mergeCell ref="O144:P144"/>
    <mergeCell ref="O139:P139"/>
    <mergeCell ref="M138:N138"/>
    <mergeCell ref="O138:P138"/>
    <mergeCell ref="E189:F189"/>
    <mergeCell ref="A221:T224"/>
    <mergeCell ref="E192:F192"/>
    <mergeCell ref="E191:F191"/>
    <mergeCell ref="E190:F190"/>
    <mergeCell ref="C205:D206"/>
    <mergeCell ref="C207:D208"/>
    <mergeCell ref="C217:E217"/>
    <mergeCell ref="A218:B218"/>
    <mergeCell ref="C218:E218"/>
    <mergeCell ref="A205:B206"/>
    <mergeCell ref="G190:H190"/>
    <mergeCell ref="A207:B208"/>
    <mergeCell ref="A217:B217"/>
    <mergeCell ref="G191:H191"/>
    <mergeCell ref="G192:H192"/>
    <mergeCell ref="A214:D214"/>
    <mergeCell ref="F218:G218"/>
    <mergeCell ref="G203:L203"/>
    <mergeCell ref="M203:N203"/>
    <mergeCell ref="E188:F188"/>
    <mergeCell ref="G189:H189"/>
    <mergeCell ref="E182:F182"/>
    <mergeCell ref="G184:H185"/>
    <mergeCell ref="G186:H186"/>
    <mergeCell ref="G187:H187"/>
    <mergeCell ref="E181:F181"/>
    <mergeCell ref="E179:F179"/>
    <mergeCell ref="E180:F180"/>
    <mergeCell ref="E184:F185"/>
    <mergeCell ref="E187:F187"/>
    <mergeCell ref="E186:F186"/>
    <mergeCell ref="G144:L144"/>
    <mergeCell ref="A57:F58"/>
    <mergeCell ref="A28:F29"/>
    <mergeCell ref="G23:H23"/>
    <mergeCell ref="E22:F23"/>
    <mergeCell ref="B30:C40"/>
    <mergeCell ref="B42:C46"/>
    <mergeCell ref="G57:L57"/>
    <mergeCell ref="G28:L28"/>
    <mergeCell ref="K23:L23"/>
    <mergeCell ref="I23:J23"/>
    <mergeCell ref="A50:P50"/>
    <mergeCell ref="G80:L80"/>
    <mergeCell ref="G22:L22"/>
    <mergeCell ref="M80:N80"/>
    <mergeCell ref="O80:P80"/>
    <mergeCell ref="B59:C69"/>
    <mergeCell ref="A144:F145"/>
    <mergeCell ref="A115:F116"/>
    <mergeCell ref="G138:L138"/>
    <mergeCell ref="I139:J139"/>
    <mergeCell ref="K139:L139"/>
    <mergeCell ref="G109:L109"/>
    <mergeCell ref="G110:H110"/>
    <mergeCell ref="S23:T23"/>
    <mergeCell ref="S57:T57"/>
    <mergeCell ref="O28:P28"/>
    <mergeCell ref="O23:P23"/>
    <mergeCell ref="M23:N23"/>
    <mergeCell ref="O57:P57"/>
    <mergeCell ref="M28:N28"/>
    <mergeCell ref="M57:N57"/>
    <mergeCell ref="A6:B6"/>
    <mergeCell ref="A7:B7"/>
    <mergeCell ref="A10:D11"/>
    <mergeCell ref="A12:D12"/>
    <mergeCell ref="A13:D13"/>
    <mergeCell ref="A14:D14"/>
    <mergeCell ref="C6:F6"/>
    <mergeCell ref="C7:F7"/>
    <mergeCell ref="C9:D9"/>
    <mergeCell ref="A9:B9"/>
    <mergeCell ref="C8:E8"/>
    <mergeCell ref="A8:B8"/>
    <mergeCell ref="A17:D17"/>
    <mergeCell ref="A15:D15"/>
    <mergeCell ref="A16:D16"/>
    <mergeCell ref="A51:D56"/>
    <mergeCell ref="E178:F178"/>
    <mergeCell ref="B146:C156"/>
    <mergeCell ref="B158:C162"/>
    <mergeCell ref="A22:D27"/>
    <mergeCell ref="B71:C75"/>
    <mergeCell ref="B88:C98"/>
    <mergeCell ref="E138:F139"/>
    <mergeCell ref="E176:F177"/>
    <mergeCell ref="A109:D114"/>
    <mergeCell ref="E109:F110"/>
    <mergeCell ref="C174:D174"/>
    <mergeCell ref="B100:C104"/>
    <mergeCell ref="B117:C127"/>
    <mergeCell ref="B129:C133"/>
    <mergeCell ref="E80:F81"/>
    <mergeCell ref="A86:F87"/>
    <mergeCell ref="A138:D143"/>
    <mergeCell ref="A137:P137"/>
    <mergeCell ref="A166:P166"/>
    <mergeCell ref="E51:F52"/>
    <mergeCell ref="G51:L51"/>
    <mergeCell ref="M51:N51"/>
    <mergeCell ref="O51:P51"/>
    <mergeCell ref="G81:H81"/>
  </mergeCells>
  <phoneticPr fontId="23" type="noConversion"/>
  <printOptions horizontalCentered="1"/>
  <pageMargins left="0.18" right="0.25" top="0.7" bottom="0.18" header="0.1" footer="0.18"/>
  <pageSetup scale="50" fitToHeight="0" orientation="landscape" blackAndWhite="1" r:id="rId1"/>
  <headerFooter alignWithMargins="0">
    <oddHeader>&amp;L&amp;12&amp;GMaternal, Child and Adolescent Health Division&amp;C&amp;16INFORMATION AND EDUCATION &amp;A</oddHeader>
    <oddFooter>&amp;L&amp;14&amp;F&amp;C&amp;14&amp;P of &amp;N&amp;R&amp;14Printed: &amp;D &amp;T</oddFooter>
  </headerFooter>
  <rowBreaks count="3" manualBreakCount="3">
    <brk id="56" max="19" man="1"/>
    <brk id="108" max="19" man="1"/>
    <brk id="165" max="1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Button 1">
              <controlPr defaultSize="0" print="0" autoFill="0" autoPict="0" macro="[0]!MCH">
                <anchor moveWithCells="1" sizeWithCells="1">
                  <from>
                    <xdr:col>3</xdr:col>
                    <xdr:colOff>914400</xdr:colOff>
                    <xdr:row>3</xdr:row>
                    <xdr:rowOff>0</xdr:rowOff>
                  </from>
                  <to>
                    <xdr:col>3</xdr:col>
                    <xdr:colOff>1028700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0"/>
  <sheetViews>
    <sheetView showZeros="0" zoomScale="150" zoomScaleNormal="150" zoomScalePageLayoutView="78" workbookViewId="0">
      <selection activeCell="A3" sqref="A3:G3"/>
    </sheetView>
  </sheetViews>
  <sheetFormatPr defaultColWidth="9.140625" defaultRowHeight="15"/>
  <cols>
    <col min="1" max="1" width="12.140625" style="1" customWidth="1"/>
    <col min="2" max="2" width="9.140625" style="1"/>
    <col min="3" max="3" width="11" style="1" bestFit="1" customWidth="1"/>
    <col min="4" max="4" width="89.7109375" style="1" customWidth="1"/>
    <col min="5" max="5" width="59.85546875" style="1" customWidth="1"/>
    <col min="6" max="16384" width="9.140625" style="1"/>
  </cols>
  <sheetData>
    <row r="1" spans="1:5" ht="23.25">
      <c r="A1" s="3653" t="s">
        <v>130</v>
      </c>
      <c r="B1" s="3654"/>
      <c r="C1" s="3654"/>
      <c r="D1" s="3654"/>
    </row>
    <row r="2" spans="1:5" ht="15.75">
      <c r="A2" s="3652" t="s">
        <v>56</v>
      </c>
      <c r="B2" s="3652"/>
      <c r="C2" s="35" t="str">
        <f>'ORIGINAL BUDGET'!C4</f>
        <v>RFA# 19-10004</v>
      </c>
      <c r="D2" s="203" t="str">
        <f>TemplateVersion</f>
        <v>Rev. 11/07/2018</v>
      </c>
      <c r="E2" s="34"/>
    </row>
    <row r="3" spans="1:5" ht="15.75">
      <c r="A3" s="3652" t="s">
        <v>57</v>
      </c>
      <c r="B3" s="3652"/>
      <c r="C3" s="35">
        <f>'ORIGINAL BUDGET'!C5</f>
        <v>0</v>
      </c>
      <c r="D3" s="137"/>
      <c r="E3" s="34"/>
    </row>
    <row r="4" spans="1:5" ht="15.75">
      <c r="A4" s="3652" t="s">
        <v>129</v>
      </c>
      <c r="B4" s="3652"/>
      <c r="C4" s="35" t="str">
        <f>'ORIGINAL BUDGET'!F2</f>
        <v>2020-2021</v>
      </c>
      <c r="D4" s="137"/>
      <c r="E4" s="6"/>
    </row>
    <row r="5" spans="1:5" ht="27.75" customHeight="1">
      <c r="A5" s="205"/>
      <c r="B5" s="204"/>
      <c r="C5" s="204"/>
      <c r="D5" s="204" t="s">
        <v>307</v>
      </c>
    </row>
    <row r="6" spans="1:5">
      <c r="A6" s="69" t="s">
        <v>117</v>
      </c>
      <c r="B6" s="69" t="s">
        <v>118</v>
      </c>
      <c r="C6" s="69" t="s">
        <v>119</v>
      </c>
      <c r="D6" s="69" t="s">
        <v>120</v>
      </c>
    </row>
    <row r="7" spans="1:5">
      <c r="A7" s="119">
        <v>1</v>
      </c>
      <c r="B7" s="135"/>
      <c r="C7" s="136"/>
      <c r="D7" s="134"/>
    </row>
    <row r="8" spans="1:5">
      <c r="A8" s="119">
        <v>2</v>
      </c>
      <c r="B8" s="135"/>
      <c r="C8" s="136"/>
      <c r="D8" s="134"/>
    </row>
    <row r="9" spans="1:5">
      <c r="A9" s="119">
        <v>3</v>
      </c>
      <c r="B9" s="135"/>
      <c r="C9" s="136"/>
      <c r="D9" s="134"/>
    </row>
    <row r="10" spans="1:5">
      <c r="A10" s="119">
        <v>4</v>
      </c>
      <c r="B10" s="135"/>
      <c r="C10" s="136"/>
      <c r="D10" s="134"/>
    </row>
    <row r="11" spans="1:5">
      <c r="A11" s="119">
        <v>5</v>
      </c>
      <c r="B11" s="135"/>
      <c r="C11" s="136"/>
      <c r="D11" s="134"/>
    </row>
    <row r="12" spans="1:5" hidden="1">
      <c r="A12" s="119">
        <v>6</v>
      </c>
      <c r="B12" s="135"/>
      <c r="C12" s="136"/>
      <c r="D12" s="134"/>
    </row>
    <row r="13" spans="1:5" hidden="1">
      <c r="A13" s="119">
        <v>7</v>
      </c>
      <c r="B13" s="135"/>
      <c r="C13" s="136"/>
      <c r="D13" s="134"/>
    </row>
    <row r="14" spans="1:5" hidden="1">
      <c r="A14" s="119">
        <v>8</v>
      </c>
      <c r="B14" s="135"/>
      <c r="C14" s="136"/>
      <c r="D14" s="134"/>
    </row>
    <row r="15" spans="1:5" hidden="1">
      <c r="A15" s="119">
        <v>9</v>
      </c>
      <c r="B15" s="135"/>
      <c r="C15" s="136"/>
      <c r="D15" s="134"/>
    </row>
    <row r="16" spans="1:5" hidden="1">
      <c r="A16" s="119">
        <v>10</v>
      </c>
      <c r="B16" s="135"/>
      <c r="C16" s="136"/>
      <c r="D16" s="134"/>
    </row>
    <row r="17" spans="1:4" hidden="1">
      <c r="A17" s="119">
        <v>11</v>
      </c>
      <c r="B17" s="135"/>
      <c r="C17" s="136"/>
      <c r="D17" s="134"/>
    </row>
    <row r="18" spans="1:4" hidden="1">
      <c r="A18" s="119">
        <v>12</v>
      </c>
      <c r="B18" s="135"/>
      <c r="C18" s="136"/>
      <c r="D18" s="134"/>
    </row>
    <row r="19" spans="1:4" hidden="1">
      <c r="A19" s="119">
        <v>13</v>
      </c>
      <c r="B19" s="135"/>
      <c r="C19" s="136"/>
      <c r="D19" s="134"/>
    </row>
    <row r="20" spans="1:4" hidden="1">
      <c r="A20" s="119">
        <v>14</v>
      </c>
      <c r="B20" s="135"/>
      <c r="C20" s="136"/>
      <c r="D20" s="134"/>
    </row>
    <row r="21" spans="1:4" hidden="1">
      <c r="A21" s="119">
        <v>15</v>
      </c>
      <c r="B21" s="135"/>
      <c r="C21" s="136"/>
      <c r="D21" s="134"/>
    </row>
    <row r="22" spans="1:4" hidden="1">
      <c r="A22" s="119">
        <v>16</v>
      </c>
      <c r="B22" s="135"/>
      <c r="C22" s="136"/>
      <c r="D22" s="134"/>
    </row>
    <row r="23" spans="1:4" hidden="1">
      <c r="A23" s="119">
        <v>17</v>
      </c>
      <c r="B23" s="135"/>
      <c r="C23" s="136"/>
      <c r="D23" s="134"/>
    </row>
    <row r="24" spans="1:4" hidden="1">
      <c r="A24" s="119">
        <v>18</v>
      </c>
      <c r="B24" s="135"/>
      <c r="C24" s="136"/>
      <c r="D24" s="134"/>
    </row>
    <row r="25" spans="1:4" hidden="1">
      <c r="A25" s="119">
        <v>19</v>
      </c>
      <c r="B25" s="135"/>
      <c r="C25" s="136"/>
      <c r="D25" s="134"/>
    </row>
    <row r="26" spans="1:4" hidden="1">
      <c r="A26" s="119">
        <v>20</v>
      </c>
      <c r="B26" s="135"/>
      <c r="C26" s="136"/>
      <c r="D26" s="134"/>
    </row>
    <row r="27" spans="1:4" hidden="1">
      <c r="A27" s="119">
        <v>21</v>
      </c>
      <c r="B27" s="135"/>
      <c r="C27" s="136"/>
      <c r="D27" s="134"/>
    </row>
    <row r="28" spans="1:4" hidden="1">
      <c r="A28" s="119">
        <v>22</v>
      </c>
      <c r="B28" s="135"/>
      <c r="C28" s="136"/>
      <c r="D28" s="134"/>
    </row>
    <row r="29" spans="1:4">
      <c r="D29" s="145"/>
    </row>
    <row r="30" spans="1:4">
      <c r="D30" s="141"/>
    </row>
  </sheetData>
  <sheetProtection password="CC2D" sheet="1" objects="1" scenarios="1"/>
  <mergeCells count="4">
    <mergeCell ref="A4:B4"/>
    <mergeCell ref="A1:D1"/>
    <mergeCell ref="A2:B2"/>
    <mergeCell ref="A3:B3"/>
  </mergeCells>
  <phoneticPr fontId="23" type="noConversion"/>
  <printOptions horizontalCentered="1"/>
  <pageMargins left="0.25" right="0.25" top="0.7" bottom="0.3" header="0.1" footer="0.3"/>
  <pageSetup scale="61" fitToHeight="0" orientation="portrait" blackAndWhite="1" r:id="rId1"/>
  <headerFooter alignWithMargins="0">
    <oddHeader>&amp;L&amp;12&amp;GMaternal, Child and Adolescent Health Division&amp;CINFORMATION AND EDUCATION &amp;A</oddHeader>
    <oddFooter>&amp;L&amp;14&amp;F&amp;C&amp;14&amp;P of &amp;N&amp;R&amp;14Printed: &amp;D &amp;T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76"/>
  <sheetViews>
    <sheetView showZeros="0" view="pageLayout" zoomScaleNormal="85" workbookViewId="0">
      <selection activeCell="A26" sqref="A26"/>
    </sheetView>
  </sheetViews>
  <sheetFormatPr defaultColWidth="9.140625" defaultRowHeight="12.75"/>
  <cols>
    <col min="1" max="1" width="46.5703125" style="66" customWidth="1"/>
    <col min="2" max="2" width="32.85546875" style="66" customWidth="1"/>
    <col min="3" max="3" width="34" style="66" customWidth="1"/>
    <col min="4" max="4" width="2.7109375" style="66" customWidth="1"/>
    <col min="5" max="6" width="18.28515625" style="245" customWidth="1"/>
    <col min="7" max="7" width="24.42578125" style="246" customWidth="1"/>
    <col min="8" max="8" width="26.42578125" style="246" customWidth="1"/>
    <col min="9" max="9" width="2.85546875" style="66" customWidth="1"/>
    <col min="10" max="10" width="16.7109375" style="66" customWidth="1"/>
    <col min="11" max="11" width="62" style="66" bestFit="1" customWidth="1"/>
    <col min="12" max="12" width="3.7109375" style="66" customWidth="1"/>
    <col min="13" max="16384" width="9.140625" style="66"/>
  </cols>
  <sheetData>
    <row r="1" spans="1:12" ht="59.25" customHeight="1">
      <c r="A1" s="223" t="s">
        <v>139</v>
      </c>
      <c r="B1" s="68"/>
      <c r="C1" s="68"/>
      <c r="D1" s="224"/>
      <c r="E1" s="341" t="s">
        <v>294</v>
      </c>
      <c r="F1" s="340" t="s">
        <v>186</v>
      </c>
      <c r="G1" s="334" t="s">
        <v>185</v>
      </c>
      <c r="H1" s="335" t="s">
        <v>187</v>
      </c>
      <c r="K1" s="225" t="s">
        <v>303</v>
      </c>
      <c r="L1" s="224"/>
    </row>
    <row r="2" spans="1:12" ht="14.25" customHeight="1">
      <c r="A2" s="226" t="s">
        <v>188</v>
      </c>
      <c r="B2" s="333"/>
      <c r="C2" s="333"/>
      <c r="D2" s="224"/>
      <c r="E2" s="336"/>
      <c r="F2" s="337"/>
      <c r="G2" s="338"/>
      <c r="H2" s="339"/>
      <c r="K2" s="332"/>
      <c r="L2" s="224"/>
    </row>
    <row r="3" spans="1:12">
      <c r="A3" s="264"/>
      <c r="B3" s="333"/>
      <c r="C3" s="333"/>
      <c r="D3" s="224"/>
      <c r="E3" s="322"/>
      <c r="F3" s="329" t="str">
        <f>CONCATENATE($B$19,E3)</f>
        <v/>
      </c>
      <c r="G3" s="327"/>
      <c r="H3" s="330" t="str">
        <f>IF(E3&gt;0,F3&amp;" "&amp;G3,"")</f>
        <v/>
      </c>
      <c r="K3" s="330"/>
      <c r="L3" s="224"/>
    </row>
    <row r="4" spans="1:12">
      <c r="A4" s="264"/>
      <c r="B4" s="333"/>
      <c r="C4" s="333"/>
      <c r="D4" s="224"/>
      <c r="E4" s="322"/>
      <c r="F4" s="329" t="str">
        <f t="shared" ref="F4:F67" si="0">CONCATENATE($B$19,E4)</f>
        <v/>
      </c>
      <c r="G4" s="327"/>
      <c r="H4" s="330" t="str">
        <f t="shared" ref="H4:H67" si="1">IF(E4&gt;0,F4&amp;" "&amp;G4,"")</f>
        <v/>
      </c>
      <c r="K4" s="330"/>
      <c r="L4" s="224"/>
    </row>
    <row r="5" spans="1:12">
      <c r="A5" s="264"/>
      <c r="B5" s="333"/>
      <c r="C5" s="333"/>
      <c r="D5" s="224"/>
      <c r="E5" s="322"/>
      <c r="F5" s="329" t="str">
        <f t="shared" si="0"/>
        <v/>
      </c>
      <c r="G5" s="327"/>
      <c r="H5" s="330" t="str">
        <f t="shared" si="1"/>
        <v/>
      </c>
      <c r="K5" s="330"/>
      <c r="L5" s="224"/>
    </row>
    <row r="6" spans="1:12">
      <c r="A6" s="264"/>
      <c r="B6" s="333"/>
      <c r="C6" s="333"/>
      <c r="D6" s="224"/>
      <c r="E6" s="322"/>
      <c r="F6" s="329" t="str">
        <f t="shared" si="0"/>
        <v/>
      </c>
      <c r="G6" s="327"/>
      <c r="H6" s="330" t="str">
        <f t="shared" si="1"/>
        <v/>
      </c>
      <c r="K6" s="330"/>
      <c r="L6" s="224"/>
    </row>
    <row r="7" spans="1:12" ht="13.5" thickBot="1">
      <c r="A7" s="265"/>
      <c r="B7" s="333"/>
      <c r="C7" s="333"/>
      <c r="D7" s="224"/>
      <c r="E7" s="322"/>
      <c r="F7" s="329" t="str">
        <f t="shared" si="0"/>
        <v/>
      </c>
      <c r="G7" s="327"/>
      <c r="H7" s="330" t="str">
        <f t="shared" si="1"/>
        <v/>
      </c>
      <c r="K7" s="330"/>
      <c r="L7" s="224"/>
    </row>
    <row r="8" spans="1:12" ht="13.5" thickBot="1">
      <c r="B8" s="333"/>
      <c r="D8" s="224"/>
      <c r="E8" s="322"/>
      <c r="F8" s="329" t="str">
        <f t="shared" si="0"/>
        <v/>
      </c>
      <c r="G8" s="327"/>
      <c r="H8" s="330" t="str">
        <f t="shared" si="1"/>
        <v/>
      </c>
      <c r="K8" s="330"/>
      <c r="L8" s="224"/>
    </row>
    <row r="9" spans="1:12">
      <c r="A9" s="227"/>
      <c r="B9" s="228"/>
      <c r="C9" s="348"/>
      <c r="D9" s="224"/>
      <c r="E9" s="322"/>
      <c r="F9" s="329" t="str">
        <f t="shared" si="0"/>
        <v/>
      </c>
      <c r="G9" s="327"/>
      <c r="H9" s="330" t="str">
        <f t="shared" si="1"/>
        <v/>
      </c>
      <c r="K9" s="330"/>
      <c r="L9" s="224"/>
    </row>
    <row r="10" spans="1:12">
      <c r="A10" s="323"/>
      <c r="B10" s="324"/>
      <c r="C10" s="349"/>
      <c r="D10" s="224"/>
      <c r="E10" s="322"/>
      <c r="F10" s="329" t="str">
        <f t="shared" si="0"/>
        <v/>
      </c>
      <c r="G10" s="327"/>
      <c r="H10" s="330" t="str">
        <f t="shared" si="1"/>
        <v/>
      </c>
      <c r="K10" s="330"/>
      <c r="L10" s="224"/>
    </row>
    <row r="11" spans="1:12">
      <c r="A11" s="323"/>
      <c r="B11" s="324"/>
      <c r="C11" s="349"/>
      <c r="D11" s="224"/>
      <c r="E11" s="322"/>
      <c r="F11" s="329" t="str">
        <f t="shared" si="0"/>
        <v/>
      </c>
      <c r="G11" s="327"/>
      <c r="H11" s="330" t="str">
        <f t="shared" si="1"/>
        <v/>
      </c>
      <c r="K11" s="330"/>
      <c r="L11" s="224"/>
    </row>
    <row r="12" spans="1:12">
      <c r="A12" s="323"/>
      <c r="B12" s="324"/>
      <c r="C12" s="349"/>
      <c r="D12" s="224"/>
      <c r="E12" s="322"/>
      <c r="F12" s="329" t="str">
        <f t="shared" si="0"/>
        <v/>
      </c>
      <c r="G12" s="327"/>
      <c r="H12" s="330" t="str">
        <f t="shared" si="1"/>
        <v/>
      </c>
      <c r="K12" s="330"/>
      <c r="L12" s="224"/>
    </row>
    <row r="13" spans="1:12">
      <c r="A13" s="323"/>
      <c r="B13" s="324"/>
      <c r="C13" s="349"/>
      <c r="D13" s="224"/>
      <c r="E13" s="322"/>
      <c r="F13" s="329" t="str">
        <f t="shared" si="0"/>
        <v/>
      </c>
      <c r="G13" s="327"/>
      <c r="H13" s="330" t="str">
        <f t="shared" si="1"/>
        <v/>
      </c>
      <c r="K13" s="330"/>
      <c r="L13" s="224"/>
    </row>
    <row r="14" spans="1:12">
      <c r="A14" s="323"/>
      <c r="B14" s="324"/>
      <c r="C14" s="349"/>
      <c r="D14" s="224"/>
      <c r="E14" s="322"/>
      <c r="F14" s="329" t="str">
        <f t="shared" si="0"/>
        <v/>
      </c>
      <c r="G14" s="327"/>
      <c r="H14" s="330" t="str">
        <f t="shared" si="1"/>
        <v/>
      </c>
      <c r="K14" s="330"/>
      <c r="L14" s="224"/>
    </row>
    <row r="15" spans="1:12">
      <c r="A15" s="323"/>
      <c r="B15" s="324"/>
      <c r="C15" s="349"/>
      <c r="D15" s="224"/>
      <c r="E15" s="322"/>
      <c r="F15" s="329" t="str">
        <f t="shared" si="0"/>
        <v/>
      </c>
      <c r="G15" s="327"/>
      <c r="H15" s="330" t="str">
        <f t="shared" si="1"/>
        <v/>
      </c>
      <c r="K15" s="330"/>
      <c r="L15" s="224"/>
    </row>
    <row r="16" spans="1:12">
      <c r="A16" s="323"/>
      <c r="B16" s="324"/>
      <c r="C16" s="349"/>
      <c r="D16" s="224"/>
      <c r="E16" s="322"/>
      <c r="F16" s="329" t="str">
        <f t="shared" si="0"/>
        <v/>
      </c>
      <c r="G16" s="327"/>
      <c r="H16" s="330" t="str">
        <f t="shared" si="1"/>
        <v/>
      </c>
      <c r="K16" s="330"/>
      <c r="L16" s="224"/>
    </row>
    <row r="17" spans="1:12" ht="13.5" thickBot="1">
      <c r="A17" s="325"/>
      <c r="B17" s="326"/>
      <c r="C17" s="349"/>
      <c r="D17" s="224"/>
      <c r="E17" s="322"/>
      <c r="F17" s="329" t="str">
        <f t="shared" si="0"/>
        <v/>
      </c>
      <c r="G17" s="327"/>
      <c r="H17" s="330" t="str">
        <f t="shared" si="1"/>
        <v/>
      </c>
      <c r="K17" s="330"/>
      <c r="L17" s="224"/>
    </row>
    <row r="18" spans="1:12" ht="13.5" thickBot="1">
      <c r="B18" s="229"/>
      <c r="C18" s="349"/>
      <c r="D18" s="224"/>
      <c r="E18" s="322"/>
      <c r="F18" s="329" t="str">
        <f t="shared" si="0"/>
        <v/>
      </c>
      <c r="G18" s="327"/>
      <c r="H18" s="330" t="str">
        <f t="shared" si="1"/>
        <v/>
      </c>
      <c r="K18" s="330"/>
      <c r="L18" s="224"/>
    </row>
    <row r="19" spans="1:12" ht="13.5" thickBot="1">
      <c r="A19" s="223" t="s">
        <v>247</v>
      </c>
      <c r="B19" s="252"/>
      <c r="C19" s="349"/>
      <c r="D19" s="224"/>
      <c r="E19" s="322"/>
      <c r="F19" s="329" t="str">
        <f t="shared" si="0"/>
        <v/>
      </c>
      <c r="G19" s="327"/>
      <c r="H19" s="330" t="str">
        <f t="shared" si="1"/>
        <v/>
      </c>
      <c r="K19" s="330"/>
      <c r="L19" s="224"/>
    </row>
    <row r="20" spans="1:12" ht="13.5" thickBot="1">
      <c r="A20" s="227" t="s">
        <v>246</v>
      </c>
      <c r="B20" s="247">
        <f>B19+1</f>
        <v>1</v>
      </c>
      <c r="C20" s="349"/>
      <c r="D20" s="224"/>
      <c r="E20" s="322"/>
      <c r="F20" s="329" t="str">
        <f t="shared" si="0"/>
        <v/>
      </c>
      <c r="G20" s="327"/>
      <c r="H20" s="330" t="str">
        <f t="shared" si="1"/>
        <v/>
      </c>
      <c r="K20" s="330"/>
      <c r="L20" s="224"/>
    </row>
    <row r="21" spans="1:12" ht="13.5" thickBot="1">
      <c r="A21" s="230" t="s">
        <v>248</v>
      </c>
      <c r="B21" s="231" t="str">
        <f>B19&amp;"-"&amp;B20</f>
        <v>-1</v>
      </c>
      <c r="C21" s="349"/>
      <c r="D21" s="224"/>
      <c r="E21" s="322"/>
      <c r="F21" s="329" t="str">
        <f t="shared" si="0"/>
        <v/>
      </c>
      <c r="G21" s="327"/>
      <c r="H21" s="330" t="str">
        <f t="shared" si="1"/>
        <v/>
      </c>
      <c r="K21" s="330"/>
      <c r="L21" s="224"/>
    </row>
    <row r="22" spans="1:12">
      <c r="A22" s="232"/>
      <c r="B22" s="68"/>
      <c r="C22" s="68"/>
      <c r="D22" s="224"/>
      <c r="E22" s="322"/>
      <c r="F22" s="329" t="str">
        <f t="shared" si="0"/>
        <v/>
      </c>
      <c r="G22" s="327"/>
      <c r="H22" s="330" t="str">
        <f t="shared" si="1"/>
        <v/>
      </c>
      <c r="K22" s="330"/>
      <c r="L22" s="224"/>
    </row>
    <row r="23" spans="1:12" ht="13.5" thickBot="1">
      <c r="A23" s="97"/>
      <c r="B23" s="68"/>
      <c r="C23" s="68"/>
      <c r="D23" s="224"/>
      <c r="E23" s="322"/>
      <c r="F23" s="329" t="str">
        <f t="shared" si="0"/>
        <v/>
      </c>
      <c r="G23" s="327"/>
      <c r="H23" s="330" t="str">
        <f t="shared" si="1"/>
        <v/>
      </c>
      <c r="K23" s="330"/>
      <c r="L23" s="224"/>
    </row>
    <row r="24" spans="1:12">
      <c r="A24" s="223" t="s">
        <v>240</v>
      </c>
      <c r="B24" s="68"/>
      <c r="C24" s="68"/>
      <c r="D24" s="224"/>
      <c r="E24" s="322"/>
      <c r="F24" s="329" t="str">
        <f t="shared" si="0"/>
        <v/>
      </c>
      <c r="G24" s="327"/>
      <c r="H24" s="330" t="str">
        <f t="shared" si="1"/>
        <v/>
      </c>
      <c r="K24" s="330"/>
      <c r="L24" s="224"/>
    </row>
    <row r="25" spans="1:12" ht="13.5" thickBot="1">
      <c r="A25" s="2798" t="s">
        <v>449</v>
      </c>
      <c r="B25" s="68"/>
      <c r="C25" s="68"/>
      <c r="D25" s="224"/>
      <c r="E25" s="322"/>
      <c r="F25" s="329" t="str">
        <f t="shared" si="0"/>
        <v/>
      </c>
      <c r="G25" s="327"/>
      <c r="H25" s="330" t="str">
        <f t="shared" si="1"/>
        <v/>
      </c>
      <c r="K25" s="330"/>
      <c r="L25" s="224"/>
    </row>
    <row r="26" spans="1:12">
      <c r="A26" s="97"/>
      <c r="B26" s="68"/>
      <c r="C26" s="68"/>
      <c r="D26" s="224"/>
      <c r="E26" s="322"/>
      <c r="F26" s="329" t="str">
        <f t="shared" si="0"/>
        <v/>
      </c>
      <c r="G26" s="327"/>
      <c r="H26" s="330" t="str">
        <f t="shared" si="1"/>
        <v/>
      </c>
      <c r="K26" s="330"/>
      <c r="L26" s="224"/>
    </row>
    <row r="27" spans="1:12">
      <c r="A27" s="66" t="s">
        <v>401</v>
      </c>
      <c r="B27" s="68"/>
      <c r="C27" s="68"/>
      <c r="D27" s="233"/>
      <c r="E27" s="322"/>
      <c r="F27" s="329" t="str">
        <f t="shared" si="0"/>
        <v/>
      </c>
      <c r="G27" s="327"/>
      <c r="H27" s="330" t="str">
        <f t="shared" si="1"/>
        <v/>
      </c>
      <c r="K27" s="330"/>
      <c r="L27" s="224"/>
    </row>
    <row r="28" spans="1:12">
      <c r="A28" s="66" t="s">
        <v>402</v>
      </c>
      <c r="B28" s="68"/>
      <c r="C28" s="68"/>
      <c r="D28" s="224"/>
      <c r="E28" s="322"/>
      <c r="F28" s="329" t="str">
        <f t="shared" si="0"/>
        <v/>
      </c>
      <c r="G28" s="327"/>
      <c r="H28" s="330" t="str">
        <f t="shared" si="1"/>
        <v/>
      </c>
      <c r="K28" s="330"/>
      <c r="L28" s="224"/>
    </row>
    <row r="29" spans="1:12">
      <c r="A29" s="734" t="s">
        <v>399</v>
      </c>
      <c r="B29" s="68"/>
      <c r="C29" s="68"/>
      <c r="D29" s="224"/>
      <c r="E29" s="322"/>
      <c r="F29" s="329" t="str">
        <f t="shared" si="0"/>
        <v/>
      </c>
      <c r="G29" s="327"/>
      <c r="H29" s="330" t="str">
        <f t="shared" si="1"/>
        <v/>
      </c>
      <c r="K29" s="330"/>
      <c r="L29" s="224"/>
    </row>
    <row r="30" spans="1:12">
      <c r="A30" s="734" t="s">
        <v>400</v>
      </c>
      <c r="B30" s="68"/>
      <c r="C30" s="68"/>
      <c r="D30" s="224"/>
      <c r="E30" s="322"/>
      <c r="F30" s="329" t="str">
        <f t="shared" si="0"/>
        <v/>
      </c>
      <c r="G30" s="327"/>
      <c r="H30" s="330" t="str">
        <f t="shared" si="1"/>
        <v/>
      </c>
      <c r="K30" s="330"/>
      <c r="L30" s="224"/>
    </row>
    <row r="31" spans="1:12">
      <c r="A31" s="97"/>
      <c r="B31" s="68"/>
      <c r="C31" s="68"/>
      <c r="D31" s="224"/>
      <c r="E31" s="322"/>
      <c r="F31" s="329" t="str">
        <f t="shared" si="0"/>
        <v/>
      </c>
      <c r="G31" s="327"/>
      <c r="H31" s="330" t="str">
        <f t="shared" si="1"/>
        <v/>
      </c>
      <c r="K31" s="330"/>
      <c r="L31" s="224"/>
    </row>
    <row r="32" spans="1:12">
      <c r="A32" s="97"/>
      <c r="B32" s="68"/>
      <c r="C32" s="68"/>
      <c r="D32" s="224"/>
      <c r="E32" s="322"/>
      <c r="F32" s="329" t="str">
        <f t="shared" si="0"/>
        <v/>
      </c>
      <c r="G32" s="327"/>
      <c r="H32" s="330" t="str">
        <f t="shared" si="1"/>
        <v/>
      </c>
      <c r="K32" s="330"/>
      <c r="L32" s="224"/>
    </row>
    <row r="33" spans="1:12">
      <c r="A33" s="3657" t="s">
        <v>152</v>
      </c>
      <c r="B33" s="3657"/>
      <c r="C33" s="3655" t="s">
        <v>281</v>
      </c>
      <c r="D33" s="224"/>
      <c r="E33" s="322"/>
      <c r="F33" s="329" t="str">
        <f t="shared" si="0"/>
        <v/>
      </c>
      <c r="G33" s="327"/>
      <c r="H33" s="330" t="str">
        <f t="shared" si="1"/>
        <v/>
      </c>
      <c r="K33" s="330"/>
      <c r="L33" s="224"/>
    </row>
    <row r="34" spans="1:12" ht="13.5" thickBot="1">
      <c r="A34" s="3658"/>
      <c r="B34" s="3658"/>
      <c r="C34" s="3656"/>
      <c r="D34" s="224"/>
      <c r="E34" s="322"/>
      <c r="F34" s="329" t="str">
        <f t="shared" si="0"/>
        <v/>
      </c>
      <c r="G34" s="327"/>
      <c r="H34" s="330" t="str">
        <f t="shared" si="1"/>
        <v/>
      </c>
      <c r="K34" s="330"/>
      <c r="L34" s="224"/>
    </row>
    <row r="35" spans="1:12">
      <c r="A35" s="266"/>
      <c r="B35" s="344"/>
      <c r="C35" s="347" t="s">
        <v>277</v>
      </c>
      <c r="D35" s="224"/>
      <c r="E35" s="322"/>
      <c r="F35" s="329" t="str">
        <f t="shared" si="0"/>
        <v/>
      </c>
      <c r="G35" s="327"/>
      <c r="H35" s="330" t="str">
        <f t="shared" si="1"/>
        <v/>
      </c>
      <c r="K35" s="330"/>
      <c r="L35" s="224"/>
    </row>
    <row r="36" spans="1:12">
      <c r="A36" s="267"/>
      <c r="B36" s="345"/>
      <c r="C36" s="347" t="s">
        <v>278</v>
      </c>
      <c r="D36" s="224"/>
      <c r="E36" s="322"/>
      <c r="F36" s="329" t="str">
        <f t="shared" si="0"/>
        <v/>
      </c>
      <c r="G36" s="327"/>
      <c r="H36" s="330" t="str">
        <f t="shared" si="1"/>
        <v/>
      </c>
      <c r="K36" s="330"/>
      <c r="L36" s="224"/>
    </row>
    <row r="37" spans="1:12">
      <c r="A37" s="267"/>
      <c r="B37" s="345"/>
      <c r="C37" s="347"/>
      <c r="D37" s="224"/>
      <c r="E37" s="322"/>
      <c r="F37" s="329" t="str">
        <f t="shared" si="0"/>
        <v/>
      </c>
      <c r="G37" s="327"/>
      <c r="H37" s="330" t="str">
        <f t="shared" si="1"/>
        <v/>
      </c>
      <c r="K37" s="330"/>
      <c r="L37" s="224"/>
    </row>
    <row r="38" spans="1:12">
      <c r="A38" s="267"/>
      <c r="B38" s="345"/>
      <c r="C38" s="347" t="s">
        <v>279</v>
      </c>
      <c r="D38" s="224"/>
      <c r="E38" s="322"/>
      <c r="F38" s="329" t="str">
        <f t="shared" si="0"/>
        <v/>
      </c>
      <c r="G38" s="327"/>
      <c r="H38" s="330" t="str">
        <f t="shared" si="1"/>
        <v/>
      </c>
      <c r="K38" s="330"/>
      <c r="L38" s="224"/>
    </row>
    <row r="39" spans="1:12">
      <c r="A39" s="267"/>
      <c r="B39" s="345"/>
      <c r="C39" s="347"/>
      <c r="D39" s="224"/>
      <c r="E39" s="322"/>
      <c r="F39" s="329" t="str">
        <f t="shared" si="0"/>
        <v/>
      </c>
      <c r="G39" s="327"/>
      <c r="H39" s="330" t="str">
        <f t="shared" si="1"/>
        <v/>
      </c>
      <c r="K39" s="330"/>
      <c r="L39" s="224"/>
    </row>
    <row r="40" spans="1:12" ht="13.5" thickBot="1">
      <c r="A40" s="268"/>
      <c r="B40" s="346"/>
      <c r="C40" s="351" t="s">
        <v>280</v>
      </c>
      <c r="D40" s="224"/>
      <c r="E40" s="322"/>
      <c r="F40" s="329" t="str">
        <f t="shared" si="0"/>
        <v/>
      </c>
      <c r="G40" s="327"/>
      <c r="H40" s="330" t="str">
        <f t="shared" si="1"/>
        <v/>
      </c>
      <c r="K40" s="330"/>
      <c r="L40" s="224"/>
    </row>
    <row r="41" spans="1:12">
      <c r="A41" s="266"/>
      <c r="B41" s="344"/>
      <c r="C41" s="350" t="s">
        <v>277</v>
      </c>
      <c r="D41" s="224"/>
      <c r="E41" s="322"/>
      <c r="F41" s="329" t="str">
        <f t="shared" si="0"/>
        <v/>
      </c>
      <c r="G41" s="327"/>
      <c r="H41" s="330" t="str">
        <f t="shared" si="1"/>
        <v/>
      </c>
      <c r="K41" s="330"/>
      <c r="L41" s="224"/>
    </row>
    <row r="42" spans="1:12">
      <c r="A42" s="267"/>
      <c r="B42" s="345"/>
      <c r="C42" s="347" t="s">
        <v>278</v>
      </c>
      <c r="D42" s="224"/>
      <c r="E42" s="322"/>
      <c r="F42" s="329" t="str">
        <f t="shared" si="0"/>
        <v/>
      </c>
      <c r="G42" s="327"/>
      <c r="H42" s="330" t="str">
        <f t="shared" si="1"/>
        <v/>
      </c>
      <c r="K42" s="330"/>
      <c r="L42" s="224"/>
    </row>
    <row r="43" spans="1:12">
      <c r="A43" s="267"/>
      <c r="B43" s="345"/>
      <c r="C43" s="347"/>
      <c r="D43" s="224"/>
      <c r="E43" s="322"/>
      <c r="F43" s="329" t="str">
        <f t="shared" si="0"/>
        <v/>
      </c>
      <c r="G43" s="327"/>
      <c r="H43" s="330" t="str">
        <f t="shared" si="1"/>
        <v/>
      </c>
      <c r="K43" s="330"/>
      <c r="L43" s="224"/>
    </row>
    <row r="44" spans="1:12">
      <c r="A44" s="267"/>
      <c r="B44" s="345"/>
      <c r="C44" s="347"/>
      <c r="D44" s="224"/>
      <c r="E44" s="322"/>
      <c r="F44" s="329" t="str">
        <f t="shared" si="0"/>
        <v/>
      </c>
      <c r="G44" s="327"/>
      <c r="H44" s="330" t="str">
        <f t="shared" si="1"/>
        <v/>
      </c>
      <c r="K44" s="330"/>
      <c r="L44" s="224"/>
    </row>
    <row r="45" spans="1:12">
      <c r="A45" s="267"/>
      <c r="B45" s="345"/>
      <c r="C45" s="347"/>
      <c r="D45" s="224"/>
      <c r="E45" s="322"/>
      <c r="F45" s="329" t="str">
        <f t="shared" si="0"/>
        <v/>
      </c>
      <c r="G45" s="327"/>
      <c r="H45" s="330" t="str">
        <f t="shared" si="1"/>
        <v/>
      </c>
      <c r="K45" s="330"/>
      <c r="L45" s="224"/>
    </row>
    <row r="46" spans="1:12" ht="13.5" thickBot="1">
      <c r="A46" s="268"/>
      <c r="B46" s="346"/>
      <c r="C46" s="351" t="s">
        <v>280</v>
      </c>
      <c r="D46" s="224"/>
      <c r="E46" s="322"/>
      <c r="F46" s="329" t="str">
        <f t="shared" si="0"/>
        <v/>
      </c>
      <c r="G46" s="327"/>
      <c r="H46" s="330" t="str">
        <f t="shared" si="1"/>
        <v/>
      </c>
      <c r="K46" s="330"/>
      <c r="L46" s="224"/>
    </row>
    <row r="47" spans="1:12">
      <c r="A47" s="266"/>
      <c r="B47" s="344"/>
      <c r="C47" s="350" t="s">
        <v>277</v>
      </c>
      <c r="D47" s="224"/>
      <c r="E47" s="322"/>
      <c r="F47" s="329" t="str">
        <f t="shared" si="0"/>
        <v/>
      </c>
      <c r="G47" s="327"/>
      <c r="H47" s="330" t="str">
        <f t="shared" si="1"/>
        <v/>
      </c>
      <c r="K47" s="330"/>
      <c r="L47" s="224"/>
    </row>
    <row r="48" spans="1:12">
      <c r="A48" s="267"/>
      <c r="B48" s="345"/>
      <c r="C48" s="347" t="s">
        <v>278</v>
      </c>
      <c r="D48" s="224"/>
      <c r="E48" s="322"/>
      <c r="F48" s="329" t="str">
        <f t="shared" si="0"/>
        <v/>
      </c>
      <c r="G48" s="327"/>
      <c r="H48" s="330" t="str">
        <f t="shared" si="1"/>
        <v/>
      </c>
      <c r="K48" s="330"/>
      <c r="L48" s="224"/>
    </row>
    <row r="49" spans="1:12">
      <c r="A49" s="267"/>
      <c r="B49" s="345"/>
      <c r="C49" s="347"/>
      <c r="D49" s="224"/>
      <c r="E49" s="322"/>
      <c r="F49" s="329" t="str">
        <f t="shared" si="0"/>
        <v/>
      </c>
      <c r="G49" s="327"/>
      <c r="H49" s="330" t="str">
        <f t="shared" si="1"/>
        <v/>
      </c>
      <c r="K49" s="330"/>
      <c r="L49" s="224"/>
    </row>
    <row r="50" spans="1:12">
      <c r="A50" s="267"/>
      <c r="B50" s="345"/>
      <c r="C50" s="347"/>
      <c r="D50" s="224"/>
      <c r="E50" s="322"/>
      <c r="F50" s="329" t="str">
        <f t="shared" si="0"/>
        <v/>
      </c>
      <c r="G50" s="327"/>
      <c r="H50" s="330" t="str">
        <f t="shared" si="1"/>
        <v/>
      </c>
      <c r="K50" s="330"/>
      <c r="L50" s="224"/>
    </row>
    <row r="51" spans="1:12">
      <c r="A51" s="267"/>
      <c r="B51" s="345"/>
      <c r="C51" s="347"/>
      <c r="D51" s="224"/>
      <c r="E51" s="322"/>
      <c r="F51" s="329" t="str">
        <f t="shared" si="0"/>
        <v/>
      </c>
      <c r="G51" s="327"/>
      <c r="H51" s="330" t="str">
        <f t="shared" si="1"/>
        <v/>
      </c>
      <c r="K51" s="330"/>
      <c r="L51" s="224"/>
    </row>
    <row r="52" spans="1:12" ht="12.75" customHeight="1" thickBot="1">
      <c r="A52" s="268"/>
      <c r="B52" s="346"/>
      <c r="C52" s="351" t="s">
        <v>280</v>
      </c>
      <c r="D52" s="224"/>
      <c r="E52" s="322"/>
      <c r="F52" s="329" t="str">
        <f t="shared" si="0"/>
        <v/>
      </c>
      <c r="G52" s="327"/>
      <c r="H52" s="330" t="str">
        <f t="shared" si="1"/>
        <v/>
      </c>
      <c r="K52" s="330"/>
      <c r="L52" s="224"/>
    </row>
    <row r="53" spans="1:12" ht="13.5" customHeight="1">
      <c r="D53" s="224"/>
      <c r="E53" s="322"/>
      <c r="F53" s="329" t="str">
        <f t="shared" si="0"/>
        <v/>
      </c>
      <c r="G53" s="327"/>
      <c r="H53" s="330" t="str">
        <f t="shared" si="1"/>
        <v/>
      </c>
      <c r="K53" s="330"/>
      <c r="L53" s="224"/>
    </row>
    <row r="54" spans="1:12">
      <c r="A54" s="251"/>
      <c r="B54" s="251"/>
      <c r="C54" s="251"/>
      <c r="D54" s="224"/>
      <c r="E54" s="322"/>
      <c r="F54" s="329" t="str">
        <f t="shared" si="0"/>
        <v/>
      </c>
      <c r="G54" s="327"/>
      <c r="H54" s="330" t="str">
        <f t="shared" si="1"/>
        <v/>
      </c>
      <c r="K54" s="330"/>
      <c r="L54" s="224"/>
    </row>
    <row r="55" spans="1:12">
      <c r="A55" s="229"/>
      <c r="B55" s="229"/>
      <c r="C55" s="229"/>
      <c r="D55" s="224"/>
      <c r="E55" s="322"/>
      <c r="F55" s="329" t="str">
        <f t="shared" si="0"/>
        <v/>
      </c>
      <c r="G55" s="327"/>
      <c r="H55" s="330" t="str">
        <f t="shared" si="1"/>
        <v/>
      </c>
      <c r="K55" s="330"/>
      <c r="L55" s="224"/>
    </row>
    <row r="56" spans="1:12" ht="13.5" customHeight="1" thickBot="1">
      <c r="D56" s="224"/>
      <c r="E56" s="322"/>
      <c r="F56" s="329" t="str">
        <f t="shared" si="0"/>
        <v/>
      </c>
      <c r="G56" s="327"/>
      <c r="H56" s="330" t="str">
        <f t="shared" si="1"/>
        <v/>
      </c>
      <c r="K56" s="330"/>
      <c r="L56" s="224"/>
    </row>
    <row r="57" spans="1:12">
      <c r="A57" s="234"/>
      <c r="D57" s="224"/>
      <c r="E57" s="322"/>
      <c r="F57" s="329" t="str">
        <f t="shared" si="0"/>
        <v/>
      </c>
      <c r="G57" s="327"/>
      <c r="H57" s="330" t="str">
        <f t="shared" si="1"/>
        <v/>
      </c>
      <c r="K57" s="330"/>
      <c r="L57" s="224"/>
    </row>
    <row r="58" spans="1:12" ht="12.75" customHeight="1">
      <c r="A58" s="235"/>
      <c r="D58" s="224"/>
      <c r="E58" s="322"/>
      <c r="F58" s="329" t="str">
        <f t="shared" si="0"/>
        <v/>
      </c>
      <c r="G58" s="327"/>
      <c r="H58" s="330" t="str">
        <f t="shared" si="1"/>
        <v/>
      </c>
      <c r="K58" s="330"/>
      <c r="L58" s="224"/>
    </row>
    <row r="59" spans="1:12" ht="12.75" customHeight="1" thickBot="1">
      <c r="A59" s="236"/>
      <c r="D59" s="224"/>
      <c r="E59" s="322"/>
      <c r="F59" s="329" t="str">
        <f t="shared" si="0"/>
        <v/>
      </c>
      <c r="G59" s="327"/>
      <c r="H59" s="330" t="str">
        <f t="shared" si="1"/>
        <v/>
      </c>
      <c r="K59" s="330"/>
      <c r="L59" s="224"/>
    </row>
    <row r="60" spans="1:12" ht="15.75" thickBot="1">
      <c r="A60" s="237"/>
      <c r="D60" s="224"/>
      <c r="E60" s="322"/>
      <c r="F60" s="329" t="str">
        <f t="shared" si="0"/>
        <v/>
      </c>
      <c r="G60" s="327"/>
      <c r="H60" s="330" t="str">
        <f t="shared" si="1"/>
        <v/>
      </c>
      <c r="K60" s="330"/>
      <c r="L60" s="224"/>
    </row>
    <row r="61" spans="1:12" ht="15.75">
      <c r="A61" s="238" t="s">
        <v>170</v>
      </c>
      <c r="D61" s="224"/>
      <c r="E61" s="322"/>
      <c r="F61" s="329" t="str">
        <f t="shared" si="0"/>
        <v/>
      </c>
      <c r="G61" s="327"/>
      <c r="H61" s="330" t="str">
        <f t="shared" si="1"/>
        <v/>
      </c>
      <c r="J61" s="239"/>
      <c r="K61" s="330"/>
      <c r="L61" s="224"/>
    </row>
    <row r="62" spans="1:12" ht="13.5" customHeight="1">
      <c r="A62" s="240" t="s">
        <v>229</v>
      </c>
      <c r="D62" s="224"/>
      <c r="E62" s="322"/>
      <c r="F62" s="329" t="str">
        <f t="shared" si="0"/>
        <v/>
      </c>
      <c r="G62" s="328"/>
      <c r="H62" s="331" t="str">
        <f t="shared" si="1"/>
        <v/>
      </c>
      <c r="J62" s="239"/>
      <c r="K62" s="330"/>
      <c r="L62" s="224"/>
    </row>
    <row r="63" spans="1:12" ht="15">
      <c r="A63" s="240" t="s">
        <v>153</v>
      </c>
      <c r="D63" s="224"/>
      <c r="E63" s="322"/>
      <c r="F63" s="329" t="str">
        <f t="shared" si="0"/>
        <v/>
      </c>
      <c r="G63" s="328"/>
      <c r="H63" s="331" t="str">
        <f t="shared" si="1"/>
        <v/>
      </c>
      <c r="J63" s="239"/>
      <c r="K63" s="330"/>
      <c r="L63" s="224"/>
    </row>
    <row r="64" spans="1:12" ht="15">
      <c r="A64" s="240" t="s">
        <v>140</v>
      </c>
      <c r="D64" s="224"/>
      <c r="E64" s="322"/>
      <c r="F64" s="329" t="str">
        <f t="shared" si="0"/>
        <v/>
      </c>
      <c r="G64" s="328"/>
      <c r="H64" s="331" t="str">
        <f t="shared" si="1"/>
        <v/>
      </c>
      <c r="I64" s="241"/>
      <c r="J64" s="241"/>
      <c r="K64" s="330"/>
      <c r="L64" s="224"/>
    </row>
    <row r="65" spans="1:12" ht="15">
      <c r="A65" s="240" t="s">
        <v>141</v>
      </c>
      <c r="D65" s="224"/>
      <c r="E65" s="322"/>
      <c r="F65" s="329" t="str">
        <f t="shared" si="0"/>
        <v/>
      </c>
      <c r="G65" s="328"/>
      <c r="H65" s="331" t="str">
        <f t="shared" si="1"/>
        <v/>
      </c>
      <c r="K65" s="330"/>
      <c r="L65" s="224"/>
    </row>
    <row r="66" spans="1:12" ht="15">
      <c r="A66" s="240" t="s">
        <v>142</v>
      </c>
      <c r="D66" s="224"/>
      <c r="E66" s="322"/>
      <c r="F66" s="329" t="str">
        <f t="shared" si="0"/>
        <v/>
      </c>
      <c r="G66" s="328"/>
      <c r="H66" s="331" t="str">
        <f t="shared" si="1"/>
        <v/>
      </c>
      <c r="K66" s="330"/>
      <c r="L66" s="224"/>
    </row>
    <row r="67" spans="1:12" ht="15">
      <c r="A67" s="242"/>
      <c r="B67" s="243"/>
      <c r="C67" s="243"/>
      <c r="D67" s="224"/>
      <c r="E67" s="322"/>
      <c r="F67" s="329" t="str">
        <f t="shared" si="0"/>
        <v/>
      </c>
      <c r="G67" s="328"/>
      <c r="H67" s="331" t="str">
        <f t="shared" si="1"/>
        <v/>
      </c>
      <c r="K67" s="330"/>
      <c r="L67" s="224"/>
    </row>
    <row r="68" spans="1:12" ht="15">
      <c r="A68" s="242"/>
      <c r="B68" s="243"/>
      <c r="C68" s="243"/>
      <c r="D68" s="224"/>
      <c r="E68" s="322"/>
      <c r="F68" s="329" t="str">
        <f>CONCATENATE($B$19,E68)</f>
        <v/>
      </c>
      <c r="G68" s="328"/>
      <c r="H68" s="331" t="str">
        <f>IF(E68&gt;0,F68&amp;" "&amp;G68,"")</f>
        <v/>
      </c>
      <c r="K68" s="330"/>
      <c r="L68" s="224"/>
    </row>
    <row r="69" spans="1:12">
      <c r="D69" s="224"/>
      <c r="E69" s="244"/>
      <c r="F69" s="244"/>
      <c r="G69" s="224"/>
      <c r="H69" s="224"/>
      <c r="I69" s="224"/>
      <c r="J69" s="224"/>
      <c r="K69" s="224"/>
      <c r="L69" s="224"/>
    </row>
    <row r="76" spans="1:12">
      <c r="A76" s="333"/>
    </row>
  </sheetData>
  <sheetProtection password="CC2D" sheet="1" objects="1" scenarios="1"/>
  <mergeCells count="2">
    <mergeCell ref="C33:C34"/>
    <mergeCell ref="A33:B34"/>
  </mergeCells>
  <phoneticPr fontId="23" type="noConversion"/>
  <dataValidations count="6">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55"/>
    <dataValidation allowBlank="1" showInputMessage="1" showErrorMessage="1" promptTitle="Important Formula -DO NOT DELETE" prompt="This formula determines if the program on the Budget sheet is  AFLP.  The result of this formula is hidden on the Budget sheet in cell D3.  The yellow section on the Budget (cell R24) for Months of Service will disappear if the program is not AFLP.  " sqref="B55:C55"/>
    <dataValidation allowBlank="1" showInputMessage="1" showErrorMessage="1" prompt="To add another program, highlight cells A35:A42. _x000a_On menu, click Insert&gt;Name&gt;Define.  Type &quot;MCFType&quot; and Click Ok." sqref="B56:C56"/>
    <dataValidation allowBlank="1" showInputMessage="1" showErrorMessage="1" prompt="To add another program, highlight cells A35:A43. _x000a_On menu, click Insert&gt;Name&gt;Define.  Type &quot;MCFType&quot; and Click Ok." sqref="B18:C18 B57:C57"/>
    <dataValidation allowBlank="1" showInputMessage="1" showErrorMessage="1" prompt="To add another program, highlight cells A2:A6.  On Menu click Insert&gt;Name&gt;Define.  Type &quot;Programs&quot; and Click Ok." sqref="C7"/>
    <dataValidation allowBlank="1" showInputMessage="1" showErrorMessage="1" promptTitle="IMPORTANT" prompt="DO NOT CHANGE THE ORDER OF THESE PROGRAMS!!" sqref="A3:A6"/>
  </dataValidations>
  <pageMargins left="0.75" right="0.75" top="1" bottom="1" header="0.5" footer="0.5"/>
  <pageSetup scale="60" orientation="portrait" blackAndWhite="1" r:id="rId1"/>
  <headerFooter alignWithMargins="0">
    <oddHeader>&amp;L&amp;GMaternal, Child and Adolescent Health Division&amp;C&amp;16INFORMATION AND EDUCATION &amp;A</oddHeader>
    <oddFooter>&amp;L&amp;14&amp;F&amp;C&amp;14&amp;P of &amp;N&amp;R&amp;14Printed: &amp;D &amp;T</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5"/>
  <sheetViews>
    <sheetView workbookViewId="0">
      <selection activeCell="A7" sqref="A7"/>
    </sheetView>
  </sheetViews>
  <sheetFormatPr defaultRowHeight="15"/>
  <cols>
    <col min="1" max="1" width="14.28515625" style="2658" bestFit="1" customWidth="1"/>
    <col min="2" max="2" width="95.28515625" style="2659" customWidth="1"/>
    <col min="3" max="16384" width="9.140625" style="2659"/>
  </cols>
  <sheetData>
    <row r="1" spans="1:2">
      <c r="A1" s="2658" t="s">
        <v>384</v>
      </c>
      <c r="B1" s="2659" t="s">
        <v>385</v>
      </c>
    </row>
    <row r="2" spans="1:2">
      <c r="A2" s="2658">
        <v>42486</v>
      </c>
      <c r="B2" s="2660"/>
    </row>
    <row r="3" spans="1:2">
      <c r="A3" s="2658">
        <v>42494</v>
      </c>
      <c r="B3" s="2660" t="s">
        <v>386</v>
      </c>
    </row>
    <row r="4" spans="1:2" ht="30">
      <c r="A4" s="2658">
        <v>42570</v>
      </c>
      <c r="B4" s="2660" t="s">
        <v>387</v>
      </c>
    </row>
    <row r="5" spans="1:2">
      <c r="A5" s="2658">
        <v>43241</v>
      </c>
      <c r="B5" s="2660" t="s">
        <v>397</v>
      </c>
    </row>
    <row r="6" spans="1:2">
      <c r="A6" s="2658">
        <v>43300</v>
      </c>
      <c r="B6" s="2660" t="s">
        <v>403</v>
      </c>
    </row>
    <row r="7" spans="1:2">
      <c r="B7" s="2660"/>
    </row>
    <row r="8" spans="1:2">
      <c r="B8" s="2660"/>
    </row>
    <row r="9" spans="1:2">
      <c r="B9" s="2660"/>
    </row>
    <row r="10" spans="1:2">
      <c r="B10" s="2660"/>
    </row>
    <row r="11" spans="1:2">
      <c r="B11" s="2660"/>
    </row>
    <row r="12" spans="1:2">
      <c r="B12" s="2660"/>
    </row>
    <row r="13" spans="1:2">
      <c r="B13" s="2660"/>
    </row>
    <row r="14" spans="1:2">
      <c r="B14" s="2660"/>
    </row>
    <row r="15" spans="1:2">
      <c r="B15" s="2660"/>
    </row>
  </sheetData>
  <sheetProtection password="CC2D"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135"/>
  <sheetViews>
    <sheetView showGridLines="0" showZeros="0" zoomScaleNormal="100" zoomScaleSheetLayoutView="100" workbookViewId="0"/>
  </sheetViews>
  <sheetFormatPr defaultColWidth="0" defaultRowHeight="12.75" zeroHeight="1"/>
  <cols>
    <col min="1" max="1" width="3.28515625" style="185" customWidth="1"/>
    <col min="2" max="2" width="1.85546875" style="185" customWidth="1"/>
    <col min="3" max="3" width="13.85546875" style="2792" customWidth="1"/>
    <col min="4" max="4" width="10.85546875" style="198" customWidth="1"/>
    <col min="5" max="5" width="9.140625" style="185" customWidth="1"/>
    <col min="6" max="6" width="11.7109375" style="185" customWidth="1"/>
    <col min="7" max="7" width="9.140625" style="185" customWidth="1"/>
    <col min="8" max="8" width="13.85546875" style="185" customWidth="1"/>
    <col min="9" max="11" width="9.140625" style="185" customWidth="1"/>
    <col min="12" max="12" width="14.85546875" style="185" customWidth="1"/>
    <col min="13" max="13" width="9.140625" style="185" customWidth="1"/>
    <col min="14" max="14" width="21.5703125" style="185" customWidth="1"/>
    <col min="15" max="15" width="14.140625" style="185" customWidth="1"/>
    <col min="16" max="18" width="0" style="185" hidden="1" customWidth="1"/>
    <col min="19" max="16384" width="9.140625" style="185" hidden="1"/>
  </cols>
  <sheetData>
    <row r="1" spans="1:18" ht="30.75" customHeight="1" thickBot="1">
      <c r="A1" s="2736"/>
      <c r="B1" s="2835" t="str">
        <f>TemplateVersion</f>
        <v>Rev. 11/07/2018</v>
      </c>
      <c r="C1" s="2836"/>
      <c r="D1" s="2837" t="s">
        <v>174</v>
      </c>
      <c r="E1" s="2838"/>
      <c r="F1" s="2838"/>
      <c r="G1" s="2838"/>
      <c r="H1" s="2838"/>
      <c r="I1" s="2838"/>
      <c r="J1" s="2838"/>
      <c r="K1" s="2838"/>
      <c r="L1" s="2838"/>
      <c r="M1" s="2838"/>
      <c r="N1" s="2838"/>
      <c r="O1" s="2839"/>
      <c r="P1" s="201"/>
      <c r="Q1" s="201"/>
      <c r="R1" s="201"/>
    </row>
    <row r="2" spans="1:18" s="198" customFormat="1" ht="30.75" hidden="1" customHeight="1" thickBot="1">
      <c r="A2" s="2737"/>
      <c r="B2" s="2738"/>
      <c r="C2" s="2739"/>
      <c r="D2" s="2740" t="s">
        <v>144</v>
      </c>
      <c r="E2" s="2740"/>
      <c r="F2" s="2740" t="s">
        <v>223</v>
      </c>
      <c r="G2" s="2741"/>
      <c r="H2" s="2742" t="s">
        <v>222</v>
      </c>
      <c r="I2" s="2740"/>
      <c r="J2" s="2743" t="s">
        <v>266</v>
      </c>
      <c r="K2" s="2741"/>
      <c r="L2" s="2744" t="s">
        <v>250</v>
      </c>
      <c r="M2" s="2745"/>
      <c r="N2" s="2744" t="s">
        <v>261</v>
      </c>
      <c r="O2" s="2746"/>
      <c r="P2" s="194"/>
      <c r="Q2" s="194"/>
      <c r="R2" s="194"/>
    </row>
    <row r="3" spans="1:18" s="198" customFormat="1" ht="20.100000000000001" customHeight="1" thickBot="1">
      <c r="A3" s="2737"/>
      <c r="B3" s="2747"/>
      <c r="C3" s="2748"/>
      <c r="D3" s="2749"/>
      <c r="E3" s="2749"/>
      <c r="F3" s="2749"/>
      <c r="G3" s="2750"/>
      <c r="H3" s="2751"/>
      <c r="I3" s="2749"/>
      <c r="J3" s="2752"/>
      <c r="K3" s="2750"/>
      <c r="L3" s="2753"/>
      <c r="M3" s="2754"/>
      <c r="N3" s="2753"/>
      <c r="O3" s="2755"/>
      <c r="P3" s="194"/>
      <c r="Q3" s="194"/>
      <c r="R3" s="194"/>
    </row>
    <row r="4" spans="1:18" s="2759" customFormat="1" ht="20.100000000000001" customHeight="1" thickBot="1">
      <c r="A4" s="2756"/>
      <c r="B4" s="2757"/>
      <c r="C4" s="2758"/>
      <c r="D4" s="2840" t="s">
        <v>409</v>
      </c>
      <c r="E4" s="2841"/>
      <c r="F4" s="2841"/>
      <c r="G4" s="2841"/>
      <c r="H4" s="2841"/>
      <c r="I4" s="2841"/>
      <c r="J4" s="2841"/>
      <c r="K4" s="2841"/>
      <c r="L4" s="2841"/>
      <c r="M4" s="2841"/>
      <c r="N4" s="2841"/>
      <c r="O4" s="2842"/>
      <c r="P4" s="2758"/>
      <c r="Q4" s="2758"/>
      <c r="R4" s="2758"/>
    </row>
    <row r="5" spans="1:18" s="2759" customFormat="1" ht="15" customHeight="1" thickBot="1">
      <c r="A5" s="2756"/>
      <c r="B5" s="2757"/>
      <c r="C5" s="2760"/>
      <c r="D5" s="2758"/>
      <c r="E5" s="2758"/>
      <c r="F5" s="2758"/>
      <c r="G5" s="2758"/>
      <c r="H5" s="2758"/>
      <c r="I5" s="2758"/>
      <c r="J5" s="2758"/>
      <c r="K5" s="2758"/>
      <c r="L5" s="2758"/>
      <c r="M5" s="2758"/>
      <c r="N5" s="2758"/>
      <c r="O5" s="2761"/>
    </row>
    <row r="6" spans="1:18" s="263" customFormat="1" ht="20.100000000000001" customHeight="1" thickBot="1">
      <c r="A6" s="2762"/>
      <c r="B6" s="2763"/>
      <c r="C6" s="2764"/>
      <c r="D6" s="2825" t="s">
        <v>410</v>
      </c>
      <c r="E6" s="2826"/>
      <c r="F6" s="2826"/>
      <c r="G6" s="2826"/>
      <c r="H6" s="2826"/>
      <c r="I6" s="2826"/>
      <c r="J6" s="2826"/>
      <c r="K6" s="2826"/>
      <c r="L6" s="2826"/>
      <c r="M6" s="2826"/>
      <c r="N6" s="2826"/>
      <c r="O6" s="2827"/>
      <c r="P6" s="2765"/>
      <c r="Q6" s="2765"/>
      <c r="R6" s="2765"/>
    </row>
    <row r="7" spans="1:18" s="2759" customFormat="1" ht="20.100000000000001" customHeight="1" thickBot="1">
      <c r="A7" s="2756"/>
      <c r="B7" s="2757"/>
      <c r="C7" s="2766"/>
      <c r="D7" s="2767"/>
      <c r="E7" s="2767"/>
      <c r="F7" s="2767"/>
      <c r="G7" s="2767"/>
      <c r="H7" s="2767"/>
      <c r="I7" s="2767"/>
      <c r="J7" s="2767"/>
      <c r="K7" s="2767"/>
      <c r="L7" s="2767"/>
      <c r="M7" s="2767"/>
      <c r="N7" s="2767"/>
      <c r="O7" s="2761"/>
      <c r="P7" s="2758"/>
      <c r="Q7" s="2758"/>
      <c r="R7" s="2758"/>
    </row>
    <row r="8" spans="1:18" s="2759" customFormat="1" ht="60.75" customHeight="1" thickBot="1">
      <c r="A8" s="2756"/>
      <c r="B8" s="2757"/>
      <c r="C8" s="2766"/>
      <c r="D8" s="2843" t="s">
        <v>411</v>
      </c>
      <c r="E8" s="2844"/>
      <c r="F8" s="2844"/>
      <c r="G8" s="2844"/>
      <c r="H8" s="2844"/>
      <c r="I8" s="2844"/>
      <c r="J8" s="2844"/>
      <c r="K8" s="2844"/>
      <c r="L8" s="2844"/>
      <c r="M8" s="2844"/>
      <c r="N8" s="2844"/>
      <c r="O8" s="2845"/>
      <c r="P8" s="2768"/>
      <c r="Q8" s="2768"/>
      <c r="R8" s="2768"/>
    </row>
    <row r="9" spans="1:18" s="2759" customFormat="1" ht="20.100000000000001" customHeight="1" thickBot="1">
      <c r="A9" s="2756"/>
      <c r="B9" s="2757"/>
      <c r="C9" s="2768"/>
      <c r="D9" s="2768"/>
      <c r="E9" s="2768"/>
      <c r="F9" s="2768"/>
      <c r="G9" s="2768"/>
      <c r="H9" s="2768"/>
      <c r="I9" s="2768"/>
      <c r="J9" s="2768"/>
      <c r="K9" s="2768"/>
      <c r="L9" s="2768"/>
      <c r="M9" s="2768"/>
      <c r="N9" s="2768"/>
      <c r="O9" s="2769"/>
      <c r="P9" s="2768"/>
      <c r="Q9" s="2768"/>
      <c r="R9" s="2768"/>
    </row>
    <row r="10" spans="1:18" ht="33" thickBot="1">
      <c r="A10" s="2736"/>
      <c r="B10" s="2770"/>
      <c r="C10" s="2771"/>
      <c r="D10" s="2832" t="s">
        <v>446</v>
      </c>
      <c r="E10" s="2833"/>
      <c r="F10" s="2833"/>
      <c r="G10" s="2833"/>
      <c r="H10" s="2833"/>
      <c r="I10" s="2833"/>
      <c r="J10" s="2833"/>
      <c r="K10" s="2833"/>
      <c r="L10" s="2833"/>
      <c r="M10" s="2833"/>
      <c r="N10" s="2833"/>
      <c r="O10" s="2834"/>
    </row>
    <row r="11" spans="1:18" ht="20.25">
      <c r="A11" s="2736"/>
      <c r="B11" s="2770"/>
      <c r="C11" s="2772"/>
      <c r="D11" s="188"/>
      <c r="E11" s="186"/>
      <c r="F11" s="186"/>
      <c r="G11" s="186"/>
      <c r="H11" s="186"/>
      <c r="I11" s="186"/>
      <c r="J11" s="186"/>
      <c r="K11" s="186"/>
      <c r="L11" s="186"/>
      <c r="M11" s="186"/>
      <c r="N11" s="186"/>
      <c r="O11" s="2736"/>
    </row>
    <row r="12" spans="1:18" ht="20.25">
      <c r="A12" s="2736"/>
      <c r="B12" s="2846" t="s">
        <v>412</v>
      </c>
      <c r="C12" s="2847"/>
      <c r="D12" s="188" t="s">
        <v>448</v>
      </c>
      <c r="E12" s="186"/>
      <c r="F12" s="186"/>
      <c r="G12" s="186"/>
      <c r="H12" s="186"/>
      <c r="I12" s="186"/>
      <c r="J12" s="186"/>
      <c r="K12" s="186"/>
      <c r="L12" s="186"/>
      <c r="M12" s="186"/>
      <c r="N12" s="186"/>
      <c r="O12" s="2736"/>
    </row>
    <row r="13" spans="1:18" ht="20.25">
      <c r="A13" s="2736"/>
      <c r="B13" s="2770"/>
      <c r="C13" s="2772"/>
      <c r="D13" s="188"/>
      <c r="E13" s="186"/>
      <c r="F13" s="186"/>
      <c r="G13" s="186"/>
      <c r="H13" s="186"/>
      <c r="I13" s="186"/>
      <c r="J13" s="186"/>
      <c r="K13" s="186"/>
      <c r="L13" s="186"/>
      <c r="M13" s="186"/>
      <c r="N13" s="186"/>
      <c r="O13" s="2736"/>
    </row>
    <row r="14" spans="1:18" ht="20.25">
      <c r="A14" s="2736"/>
      <c r="B14" s="2846" t="s">
        <v>413</v>
      </c>
      <c r="C14" s="2847"/>
      <c r="D14" s="188" t="s">
        <v>414</v>
      </c>
      <c r="E14" s="186"/>
      <c r="F14" s="186"/>
      <c r="G14" s="186"/>
      <c r="H14" s="186"/>
      <c r="I14" s="186"/>
      <c r="J14" s="186"/>
      <c r="K14" s="186"/>
      <c r="L14" s="186"/>
      <c r="M14" s="186"/>
      <c r="N14" s="186"/>
      <c r="O14" s="2736"/>
    </row>
    <row r="15" spans="1:18" ht="20.25">
      <c r="A15" s="2736"/>
      <c r="B15" s="2770"/>
      <c r="C15" s="2772"/>
      <c r="D15" s="188"/>
      <c r="E15" s="186"/>
      <c r="F15" s="186"/>
      <c r="G15" s="186"/>
      <c r="H15" s="186"/>
      <c r="I15" s="186"/>
      <c r="J15" s="186"/>
      <c r="K15" s="186"/>
      <c r="L15" s="186"/>
      <c r="M15" s="186"/>
      <c r="N15" s="186"/>
      <c r="O15" s="2736"/>
    </row>
    <row r="16" spans="1:18" ht="20.25">
      <c r="A16" s="2736"/>
      <c r="B16" s="2846" t="s">
        <v>415</v>
      </c>
      <c r="C16" s="2847"/>
      <c r="D16" s="188" t="s">
        <v>416</v>
      </c>
      <c r="E16" s="186"/>
      <c r="F16" s="186"/>
      <c r="G16" s="186"/>
      <c r="H16" s="186"/>
      <c r="I16" s="186"/>
      <c r="J16" s="186"/>
      <c r="K16" s="186"/>
      <c r="L16" s="186"/>
      <c r="M16" s="186"/>
      <c r="N16" s="186"/>
      <c r="O16" s="2736"/>
    </row>
    <row r="17" spans="1:18" s="2759" customFormat="1" ht="20.25" hidden="1" customHeight="1">
      <c r="A17" s="2773"/>
      <c r="B17" s="2846" t="s">
        <v>309</v>
      </c>
      <c r="C17" s="2847"/>
      <c r="D17" s="188" t="s">
        <v>224</v>
      </c>
      <c r="E17" s="2766"/>
      <c r="F17" s="2766"/>
      <c r="G17" s="2766"/>
      <c r="H17" s="2766"/>
      <c r="I17" s="2766"/>
      <c r="J17" s="2766"/>
      <c r="K17" s="2766"/>
      <c r="L17" s="2766"/>
      <c r="M17" s="2766"/>
      <c r="N17" s="2766"/>
      <c r="O17" s="2756"/>
    </row>
    <row r="18" spans="1:18" s="2759" customFormat="1" ht="20.100000000000001" customHeight="1">
      <c r="A18" s="2773"/>
      <c r="B18" s="2774"/>
      <c r="C18" s="2775"/>
      <c r="D18" s="188"/>
      <c r="E18" s="2766"/>
      <c r="F18" s="2766"/>
      <c r="G18" s="2766"/>
      <c r="H18" s="2766"/>
      <c r="I18" s="2766"/>
      <c r="J18" s="2766"/>
      <c r="K18" s="2766"/>
      <c r="L18" s="2766"/>
      <c r="M18" s="2766"/>
      <c r="N18" s="2766"/>
      <c r="O18" s="2756"/>
    </row>
    <row r="19" spans="1:18" s="2759" customFormat="1" ht="20.25">
      <c r="A19" s="2773"/>
      <c r="B19" s="2846" t="s">
        <v>417</v>
      </c>
      <c r="C19" s="2847"/>
      <c r="D19" s="188" t="s">
        <v>444</v>
      </c>
      <c r="E19" s="2766"/>
      <c r="F19" s="2766"/>
      <c r="G19" s="2766"/>
      <c r="H19" s="2766"/>
      <c r="I19" s="2766"/>
      <c r="J19" s="2766"/>
      <c r="K19" s="2766"/>
      <c r="L19" s="2766"/>
      <c r="M19" s="2766"/>
      <c r="N19" s="2766"/>
      <c r="O19" s="2756"/>
    </row>
    <row r="20" spans="1:18" s="2759" customFormat="1" ht="20.25" hidden="1" customHeight="1">
      <c r="A20" s="2773"/>
      <c r="B20" s="2776"/>
      <c r="C20" s="2777"/>
      <c r="D20" s="188"/>
      <c r="E20" s="2766"/>
      <c r="F20" s="2766"/>
      <c r="G20" s="2766"/>
      <c r="H20" s="2766"/>
      <c r="I20" s="2766"/>
      <c r="J20" s="2766"/>
      <c r="K20" s="2766"/>
      <c r="L20" s="2766"/>
      <c r="M20" s="2766"/>
      <c r="N20" s="2766"/>
      <c r="O20" s="2756"/>
    </row>
    <row r="21" spans="1:18" s="2759" customFormat="1" ht="20.25" hidden="1" customHeight="1">
      <c r="A21" s="2773"/>
      <c r="B21" s="2776"/>
      <c r="C21" s="2777">
        <v>6</v>
      </c>
      <c r="D21" s="189"/>
      <c r="E21" s="189"/>
      <c r="F21" s="189"/>
      <c r="G21" s="189"/>
      <c r="H21" s="189"/>
      <c r="I21" s="189"/>
      <c r="J21" s="189"/>
      <c r="K21" s="189"/>
      <c r="L21" s="189"/>
      <c r="M21" s="189"/>
      <c r="N21" s="189"/>
      <c r="O21" s="2778"/>
    </row>
    <row r="22" spans="1:18" s="2759" customFormat="1" ht="20.25" hidden="1" customHeight="1">
      <c r="A22" s="2773"/>
      <c r="B22" s="2776"/>
      <c r="C22" s="2777">
        <v>7</v>
      </c>
      <c r="D22" s="189"/>
      <c r="E22" s="2779"/>
      <c r="F22" s="2779"/>
      <c r="G22" s="2779"/>
      <c r="H22" s="2779"/>
      <c r="I22" s="2779"/>
      <c r="J22" s="2779"/>
      <c r="K22" s="189"/>
      <c r="L22" s="189"/>
      <c r="M22" s="189"/>
      <c r="N22" s="189"/>
      <c r="O22" s="2778"/>
    </row>
    <row r="23" spans="1:18" s="2759" customFormat="1" ht="20.100000000000001" customHeight="1">
      <c r="A23" s="2773"/>
      <c r="B23" s="2776"/>
      <c r="C23" s="2777"/>
      <c r="D23" s="189"/>
      <c r="E23" s="2779"/>
      <c r="F23" s="2779"/>
      <c r="G23" s="2779"/>
      <c r="H23" s="2779"/>
      <c r="I23" s="2779"/>
      <c r="J23" s="2779"/>
      <c r="K23" s="189"/>
      <c r="L23" s="189"/>
      <c r="M23" s="189"/>
      <c r="N23" s="189"/>
      <c r="O23" s="2778"/>
    </row>
    <row r="24" spans="1:18" s="2781" customFormat="1" ht="99.75" customHeight="1">
      <c r="A24" s="2780"/>
      <c r="B24" s="2846" t="s">
        <v>418</v>
      </c>
      <c r="C24" s="2847"/>
      <c r="D24" s="2808" t="s">
        <v>447</v>
      </c>
      <c r="E24" s="2808"/>
      <c r="F24" s="2808"/>
      <c r="G24" s="2808"/>
      <c r="H24" s="2808"/>
      <c r="I24" s="2808"/>
      <c r="J24" s="2808"/>
      <c r="K24" s="2808"/>
      <c r="L24" s="2808"/>
      <c r="M24" s="2808"/>
      <c r="N24" s="2808"/>
      <c r="O24" s="2848"/>
      <c r="R24" s="2782"/>
    </row>
    <row r="25" spans="1:18" s="2781" customFormat="1" ht="20.25">
      <c r="A25" s="2780"/>
      <c r="B25" s="2774"/>
      <c r="C25" s="2775"/>
      <c r="D25" s="2713"/>
      <c r="E25" s="2713"/>
      <c r="F25" s="2713"/>
      <c r="G25" s="2713"/>
      <c r="H25" s="2713"/>
      <c r="I25" s="2713"/>
      <c r="J25" s="2713"/>
      <c r="K25" s="2713"/>
      <c r="L25" s="2713"/>
      <c r="M25" s="2713"/>
      <c r="N25" s="2713"/>
      <c r="O25" s="2783"/>
      <c r="R25" s="2782"/>
    </row>
    <row r="26" spans="1:18" s="2759" customFormat="1" ht="20.25" customHeight="1">
      <c r="A26" s="2773"/>
      <c r="B26" s="2846" t="s">
        <v>419</v>
      </c>
      <c r="C26" s="2847"/>
      <c r="D26" s="2808" t="s">
        <v>420</v>
      </c>
      <c r="E26" s="2808"/>
      <c r="F26" s="2808"/>
      <c r="G26" s="2808"/>
      <c r="H26" s="2808"/>
      <c r="I26" s="2808"/>
      <c r="J26" s="2808"/>
      <c r="K26" s="2808"/>
      <c r="L26" s="2808"/>
      <c r="M26" s="2808"/>
      <c r="N26" s="2808"/>
      <c r="O26" s="2848"/>
    </row>
    <row r="27" spans="1:18" s="2759" customFormat="1" ht="20.25" customHeight="1">
      <c r="A27" s="2773"/>
      <c r="B27" s="2774"/>
      <c r="C27" s="2775"/>
      <c r="D27" s="2713"/>
      <c r="E27" s="2713"/>
      <c r="F27" s="2713"/>
      <c r="G27" s="2713"/>
      <c r="H27" s="2713"/>
      <c r="I27" s="2713"/>
      <c r="J27" s="2713"/>
      <c r="K27" s="2713"/>
      <c r="L27" s="2713"/>
      <c r="M27" s="2713"/>
      <c r="N27" s="2713"/>
      <c r="O27" s="2783"/>
    </row>
    <row r="28" spans="1:18" s="2759" customFormat="1" ht="20.25" customHeight="1">
      <c r="A28" s="2773"/>
      <c r="B28" s="2846" t="s">
        <v>421</v>
      </c>
      <c r="C28" s="2847"/>
      <c r="D28" s="2808" t="s">
        <v>422</v>
      </c>
      <c r="E28" s="2808"/>
      <c r="F28" s="2808"/>
      <c r="G28" s="2808"/>
      <c r="H28" s="2808"/>
      <c r="I28" s="2808"/>
      <c r="J28" s="2808"/>
      <c r="K28" s="2808"/>
      <c r="L28" s="2808"/>
      <c r="M28" s="2808"/>
      <c r="N28" s="2808"/>
      <c r="O28" s="2848"/>
    </row>
    <row r="29" spans="1:18" s="2759" customFormat="1" ht="20.100000000000001" customHeight="1">
      <c r="A29" s="2773"/>
      <c r="B29" s="2774"/>
      <c r="C29" s="2775"/>
      <c r="D29" s="2713"/>
      <c r="E29" s="2713"/>
      <c r="F29" s="2713"/>
      <c r="G29" s="2713"/>
      <c r="H29" s="2713"/>
      <c r="I29" s="2713"/>
      <c r="J29" s="2713"/>
      <c r="K29" s="2713"/>
      <c r="L29" s="2713"/>
      <c r="M29" s="2713"/>
      <c r="N29" s="2713"/>
      <c r="O29" s="2783"/>
    </row>
    <row r="30" spans="1:18" s="2759" customFormat="1" ht="66" customHeight="1">
      <c r="A30" s="2773"/>
      <c r="B30" s="2846" t="s">
        <v>423</v>
      </c>
      <c r="C30" s="2847"/>
      <c r="D30" s="2808" t="s">
        <v>424</v>
      </c>
      <c r="E30" s="2808"/>
      <c r="F30" s="2808"/>
      <c r="G30" s="2808"/>
      <c r="H30" s="2808"/>
      <c r="I30" s="2808"/>
      <c r="J30" s="2808"/>
      <c r="K30" s="2808"/>
      <c r="L30" s="2808"/>
      <c r="M30" s="2808"/>
      <c r="N30" s="2808"/>
      <c r="O30" s="2848"/>
    </row>
    <row r="31" spans="1:18" s="2759" customFormat="1" ht="20.100000000000001" customHeight="1">
      <c r="A31" s="2773"/>
      <c r="B31" s="2774"/>
      <c r="C31" s="2775"/>
      <c r="D31" s="2713"/>
      <c r="E31" s="2713"/>
      <c r="F31" s="2713"/>
      <c r="G31" s="2713"/>
      <c r="H31" s="2713"/>
      <c r="I31" s="2713"/>
      <c r="J31" s="2713"/>
      <c r="K31" s="2713"/>
      <c r="L31" s="2713"/>
      <c r="M31" s="2713"/>
      <c r="N31" s="2713"/>
      <c r="O31" s="2783"/>
    </row>
    <row r="32" spans="1:18" s="2759" customFormat="1" ht="42" customHeight="1">
      <c r="A32" s="2756"/>
      <c r="B32" s="2846" t="s">
        <v>425</v>
      </c>
      <c r="C32" s="2847"/>
      <c r="D32" s="2808" t="s">
        <v>426</v>
      </c>
      <c r="E32" s="2808"/>
      <c r="F32" s="2808"/>
      <c r="G32" s="2808"/>
      <c r="H32" s="2808"/>
      <c r="I32" s="2808"/>
      <c r="J32" s="2808"/>
      <c r="K32" s="2808"/>
      <c r="L32" s="2808"/>
      <c r="M32" s="2808"/>
      <c r="N32" s="2808"/>
      <c r="O32" s="2848"/>
    </row>
    <row r="33" spans="1:16" s="2759" customFormat="1" ht="27" hidden="1" customHeight="1">
      <c r="A33" s="2784"/>
      <c r="B33" s="2785"/>
      <c r="C33" s="2786"/>
      <c r="D33" s="189" t="s">
        <v>427</v>
      </c>
      <c r="E33" s="189"/>
      <c r="F33" s="189"/>
      <c r="G33" s="189"/>
      <c r="H33" s="189"/>
      <c r="I33" s="189"/>
      <c r="J33" s="189"/>
      <c r="K33" s="189"/>
      <c r="L33" s="189"/>
      <c r="M33" s="189"/>
      <c r="N33" s="189"/>
      <c r="O33" s="2778"/>
    </row>
    <row r="34" spans="1:16" s="2759" customFormat="1" ht="20.100000000000001" customHeight="1">
      <c r="A34" s="2784"/>
      <c r="B34" s="2785"/>
      <c r="C34" s="2786"/>
      <c r="D34" s="189"/>
      <c r="E34" s="189"/>
      <c r="F34" s="189"/>
      <c r="G34" s="189"/>
      <c r="H34" s="189"/>
      <c r="I34" s="189"/>
      <c r="J34" s="189"/>
      <c r="K34" s="189"/>
      <c r="L34" s="189"/>
      <c r="M34" s="189"/>
      <c r="N34" s="189"/>
      <c r="O34" s="2778"/>
    </row>
    <row r="35" spans="1:16" s="2759" customFormat="1" ht="27" customHeight="1">
      <c r="A35" s="2773"/>
      <c r="B35" s="2846" t="s">
        <v>428</v>
      </c>
      <c r="C35" s="2847"/>
      <c r="D35" s="2808" t="s">
        <v>429</v>
      </c>
      <c r="E35" s="2808"/>
      <c r="F35" s="2808"/>
      <c r="G35" s="2808"/>
      <c r="H35" s="2808"/>
      <c r="I35" s="2808"/>
      <c r="J35" s="2808"/>
      <c r="K35" s="2808"/>
      <c r="L35" s="2808"/>
      <c r="M35" s="2808"/>
      <c r="N35" s="2808"/>
      <c r="O35" s="2848"/>
    </row>
    <row r="36" spans="1:16" s="2759" customFormat="1" ht="20.100000000000001" customHeight="1">
      <c r="A36" s="2773"/>
      <c r="B36" s="2774"/>
      <c r="C36" s="2775"/>
      <c r="D36" s="2713"/>
      <c r="E36" s="2713"/>
      <c r="F36" s="2713"/>
      <c r="G36" s="2713"/>
      <c r="H36" s="2713"/>
      <c r="I36" s="2713"/>
      <c r="J36" s="2713"/>
      <c r="K36" s="2713"/>
      <c r="L36" s="2713"/>
      <c r="M36" s="2713"/>
      <c r="N36" s="2713"/>
      <c r="O36" s="2783"/>
    </row>
    <row r="37" spans="1:16" s="2759" customFormat="1" ht="27" customHeight="1">
      <c r="A37" s="2773"/>
      <c r="B37" s="2846" t="s">
        <v>430</v>
      </c>
      <c r="C37" s="2847"/>
      <c r="D37" s="189" t="s">
        <v>431</v>
      </c>
      <c r="E37" s="189"/>
      <c r="F37" s="189"/>
      <c r="G37" s="189"/>
      <c r="H37" s="189"/>
      <c r="I37" s="189"/>
      <c r="J37" s="189"/>
      <c r="K37" s="189"/>
      <c r="L37" s="189"/>
      <c r="M37" s="2713"/>
      <c r="N37" s="2713"/>
      <c r="O37" s="2783"/>
    </row>
    <row r="38" spans="1:16" s="2759" customFormat="1" ht="20.100000000000001" customHeight="1">
      <c r="A38" s="2773"/>
      <c r="B38" s="2776"/>
      <c r="C38" s="2787"/>
      <c r="D38" s="189"/>
      <c r="E38" s="189"/>
      <c r="F38" s="189"/>
      <c r="G38" s="189"/>
      <c r="H38" s="189"/>
      <c r="I38" s="189"/>
      <c r="J38" s="189"/>
      <c r="K38" s="189"/>
      <c r="L38" s="189"/>
      <c r="M38" s="189"/>
      <c r="N38" s="189"/>
      <c r="O38" s="2778"/>
    </row>
    <row r="39" spans="1:16" s="2759" customFormat="1" ht="82.5" customHeight="1">
      <c r="A39" s="2773"/>
      <c r="B39" s="2846" t="s">
        <v>432</v>
      </c>
      <c r="C39" s="2847"/>
      <c r="D39" s="2808" t="s">
        <v>433</v>
      </c>
      <c r="E39" s="2808"/>
      <c r="F39" s="2808"/>
      <c r="G39" s="2808"/>
      <c r="H39" s="2808"/>
      <c r="I39" s="2808"/>
      <c r="J39" s="2808"/>
      <c r="K39" s="2808"/>
      <c r="L39" s="2808"/>
      <c r="M39" s="2808"/>
      <c r="N39" s="2808"/>
      <c r="O39" s="2848"/>
    </row>
    <row r="40" spans="1:16" s="2759" customFormat="1" ht="28.5" hidden="1" customHeight="1">
      <c r="A40" s="2773"/>
      <c r="B40" s="2776"/>
      <c r="C40" s="2777"/>
      <c r="D40" s="188"/>
      <c r="E40" s="189"/>
      <c r="F40" s="189"/>
      <c r="G40" s="189"/>
      <c r="H40" s="189"/>
      <c r="I40" s="189"/>
      <c r="J40" s="189"/>
      <c r="K40" s="189"/>
      <c r="L40" s="189"/>
      <c r="M40" s="189"/>
      <c r="N40" s="189"/>
      <c r="O40" s="2778"/>
    </row>
    <row r="41" spans="1:16" s="2759" customFormat="1" ht="20.100000000000001" customHeight="1">
      <c r="A41" s="2773"/>
      <c r="B41" s="2776"/>
      <c r="C41" s="2777"/>
      <c r="D41" s="188"/>
      <c r="E41" s="189"/>
      <c r="F41" s="189"/>
      <c r="G41" s="189"/>
      <c r="H41" s="189"/>
      <c r="I41" s="189"/>
      <c r="J41" s="189"/>
      <c r="K41" s="189"/>
      <c r="L41" s="189"/>
      <c r="M41" s="189"/>
      <c r="N41" s="189"/>
      <c r="O41" s="2778"/>
    </row>
    <row r="42" spans="1:16" s="2759" customFormat="1" ht="24" customHeight="1">
      <c r="A42" s="2773"/>
      <c r="B42" s="2846" t="s">
        <v>434</v>
      </c>
      <c r="C42" s="2847"/>
      <c r="D42" s="189" t="s">
        <v>435</v>
      </c>
      <c r="E42" s="189"/>
      <c r="F42" s="189"/>
      <c r="G42" s="189"/>
      <c r="H42" s="189"/>
      <c r="I42" s="189"/>
      <c r="J42" s="189"/>
      <c r="K42" s="189"/>
      <c r="L42" s="189"/>
      <c r="M42" s="189"/>
      <c r="N42" s="189"/>
      <c r="O42" s="2778"/>
    </row>
    <row r="43" spans="1:16" s="2759" customFormat="1" ht="20.100000000000001" customHeight="1">
      <c r="A43" s="2773"/>
      <c r="B43" s="2774"/>
      <c r="C43" s="2775"/>
      <c r="D43" s="189"/>
      <c r="E43" s="189"/>
      <c r="F43" s="189"/>
      <c r="G43" s="189"/>
      <c r="H43" s="189"/>
      <c r="I43" s="189"/>
      <c r="J43" s="189"/>
      <c r="K43" s="189"/>
      <c r="L43" s="189"/>
      <c r="M43" s="189"/>
      <c r="N43" s="189"/>
      <c r="O43" s="2778"/>
    </row>
    <row r="44" spans="1:16" s="2759" customFormat="1" ht="79.900000000000006" customHeight="1">
      <c r="A44" s="2773"/>
      <c r="B44" s="2846" t="s">
        <v>436</v>
      </c>
      <c r="C44" s="2847"/>
      <c r="D44" s="2850" t="s">
        <v>437</v>
      </c>
      <c r="E44" s="2850"/>
      <c r="F44" s="2850"/>
      <c r="G44" s="2850"/>
      <c r="H44" s="2850"/>
      <c r="I44" s="2850"/>
      <c r="J44" s="2850"/>
      <c r="K44" s="2850"/>
      <c r="L44" s="2850"/>
      <c r="M44" s="2850"/>
      <c r="N44" s="2850"/>
      <c r="O44" s="2851"/>
      <c r="P44" s="2788"/>
    </row>
    <row r="45" spans="1:16" s="2759" customFormat="1" ht="20.25">
      <c r="A45" s="2773"/>
      <c r="B45" s="2776"/>
      <c r="C45" s="2777"/>
      <c r="D45" s="189"/>
      <c r="E45" s="189"/>
      <c r="F45" s="189"/>
      <c r="G45" s="189"/>
      <c r="H45" s="189"/>
      <c r="I45" s="189"/>
      <c r="J45" s="189"/>
      <c r="K45" s="189"/>
      <c r="L45" s="189"/>
      <c r="M45" s="189"/>
      <c r="N45" s="189"/>
      <c r="O45" s="2778"/>
    </row>
    <row r="46" spans="1:16" s="2759" customFormat="1" ht="45" customHeight="1" thickBot="1">
      <c r="A46" s="2773"/>
      <c r="B46" s="2852" t="s">
        <v>438</v>
      </c>
      <c r="C46" s="2853"/>
      <c r="D46" s="2854" t="s">
        <v>439</v>
      </c>
      <c r="E46" s="2854"/>
      <c r="F46" s="2854"/>
      <c r="G46" s="2854"/>
      <c r="H46" s="2854"/>
      <c r="I46" s="2854"/>
      <c r="J46" s="2854"/>
      <c r="K46" s="2854"/>
      <c r="L46" s="2854"/>
      <c r="M46" s="2854"/>
      <c r="N46" s="2854"/>
      <c r="O46" s="2855"/>
    </row>
    <row r="47" spans="1:16" s="2788" customFormat="1" ht="20.100000000000001" customHeight="1">
      <c r="A47" s="2789"/>
      <c r="B47" s="2790"/>
      <c r="C47" s="2790"/>
      <c r="D47" s="2791"/>
      <c r="E47" s="2791"/>
      <c r="F47" s="2791"/>
      <c r="G47" s="2791"/>
      <c r="H47" s="2791"/>
      <c r="I47" s="2791"/>
      <c r="J47" s="2791"/>
      <c r="K47" s="2791"/>
      <c r="L47" s="2791"/>
      <c r="M47" s="2791"/>
      <c r="N47" s="2791"/>
      <c r="O47" s="2791"/>
    </row>
    <row r="48" spans="1:16" s="2788" customFormat="1" ht="45" hidden="1" customHeight="1">
      <c r="A48" s="2789"/>
      <c r="B48" s="2790"/>
      <c r="C48" s="2790"/>
      <c r="D48" s="2791"/>
      <c r="E48" s="2791"/>
      <c r="F48" s="2791"/>
      <c r="G48" s="2791"/>
      <c r="H48" s="2791"/>
      <c r="I48" s="2791"/>
      <c r="J48" s="2791"/>
      <c r="K48" s="2791"/>
      <c r="L48" s="2791"/>
      <c r="M48" s="2791"/>
      <c r="N48" s="2791"/>
      <c r="O48" s="2791"/>
    </row>
    <row r="49" spans="1:15" s="2759" customFormat="1" ht="24.75" hidden="1" customHeight="1">
      <c r="A49" s="2787"/>
      <c r="B49" s="2790"/>
      <c r="C49" s="2790"/>
      <c r="D49" s="2791"/>
      <c r="E49" s="2791"/>
      <c r="F49" s="2791"/>
      <c r="G49" s="2791"/>
      <c r="H49" s="2791"/>
      <c r="I49" s="2791"/>
      <c r="J49" s="2791"/>
      <c r="K49" s="2791"/>
      <c r="L49" s="2791"/>
      <c r="M49" s="2791"/>
      <c r="N49" s="2791"/>
      <c r="O49" s="2791"/>
    </row>
    <row r="50" spans="1:15" ht="32.25" hidden="1" customHeight="1">
      <c r="A50" s="190"/>
      <c r="B50" s="2849" t="s">
        <v>440</v>
      </c>
      <c r="C50" s="2849"/>
      <c r="D50" s="189" t="s">
        <v>441</v>
      </c>
      <c r="E50" s="190"/>
      <c r="F50" s="190"/>
      <c r="G50" s="190"/>
      <c r="H50" s="190"/>
      <c r="I50" s="190"/>
      <c r="J50" s="190"/>
      <c r="K50" s="190"/>
      <c r="L50" s="190"/>
      <c r="M50" s="190"/>
      <c r="N50" s="190"/>
      <c r="O50" s="190"/>
    </row>
    <row r="51" spans="1:15" ht="31.5" hidden="1" customHeight="1">
      <c r="A51" s="186"/>
      <c r="C51" s="2771" t="s">
        <v>223</v>
      </c>
      <c r="D51" s="185"/>
      <c r="E51" s="186"/>
      <c r="F51" s="186"/>
      <c r="G51" s="186"/>
      <c r="H51" s="186"/>
      <c r="I51" s="186"/>
      <c r="J51" s="186"/>
      <c r="K51" s="186"/>
      <c r="L51" s="186"/>
      <c r="M51" s="186"/>
      <c r="N51" s="186"/>
      <c r="O51" s="186"/>
    </row>
    <row r="52" spans="1:15" ht="104.25" hidden="1" customHeight="1">
      <c r="A52" s="186"/>
      <c r="C52" s="2811" t="s">
        <v>228</v>
      </c>
      <c r="D52" s="2811"/>
      <c r="E52" s="2811"/>
      <c r="F52" s="2811"/>
      <c r="G52" s="2811"/>
      <c r="H52" s="2811"/>
      <c r="I52" s="2811"/>
      <c r="J52" s="2811"/>
      <c r="K52" s="2811"/>
      <c r="L52" s="2811"/>
      <c r="M52" s="2811"/>
      <c r="N52" s="2811"/>
      <c r="O52" s="2811"/>
    </row>
    <row r="53" spans="1:15" ht="15" hidden="1" customHeight="1">
      <c r="A53" s="186"/>
      <c r="D53" s="186"/>
      <c r="E53" s="186"/>
      <c r="F53" s="186"/>
      <c r="G53" s="186"/>
      <c r="H53" s="186"/>
      <c r="I53" s="186"/>
      <c r="J53" s="186"/>
      <c r="K53" s="186"/>
      <c r="L53" s="186"/>
      <c r="M53" s="186"/>
      <c r="N53" s="186"/>
      <c r="O53" s="186"/>
    </row>
    <row r="54" spans="1:15" ht="12.75" hidden="1" customHeight="1">
      <c r="A54" s="186"/>
      <c r="D54" s="186"/>
      <c r="E54" s="186"/>
      <c r="F54" s="186"/>
      <c r="G54" s="186"/>
      <c r="H54" s="186"/>
      <c r="I54" s="186"/>
      <c r="J54" s="186"/>
      <c r="K54" s="186"/>
      <c r="L54" s="2816" t="s">
        <v>275</v>
      </c>
      <c r="M54" s="2816"/>
      <c r="N54" s="186"/>
      <c r="O54" s="186"/>
    </row>
    <row r="55" spans="1:15" ht="15" hidden="1" customHeight="1">
      <c r="A55" s="186"/>
      <c r="D55" s="186"/>
      <c r="E55" s="186"/>
      <c r="F55" s="186"/>
      <c r="G55" s="186"/>
      <c r="H55" s="186"/>
      <c r="I55" s="186"/>
      <c r="L55" s="2816"/>
      <c r="M55" s="2816"/>
      <c r="O55" s="186"/>
    </row>
    <row r="56" spans="1:15" ht="12.75" hidden="1" customHeight="1">
      <c r="A56" s="186"/>
      <c r="D56" s="186"/>
      <c r="E56" s="186"/>
      <c r="F56" s="186"/>
      <c r="G56" s="186"/>
      <c r="H56" s="186"/>
      <c r="I56" s="186"/>
      <c r="L56" s="2816"/>
      <c r="M56" s="2816"/>
      <c r="O56" s="186"/>
    </row>
    <row r="57" spans="1:15" ht="20.25" hidden="1" customHeight="1">
      <c r="A57" s="186"/>
      <c r="D57" s="186"/>
      <c r="E57" s="186"/>
      <c r="F57" s="186"/>
      <c r="G57" s="186"/>
      <c r="H57" s="186"/>
      <c r="I57" s="186"/>
      <c r="L57" s="2816"/>
      <c r="M57" s="2816"/>
      <c r="O57" s="186"/>
    </row>
    <row r="58" spans="1:15" ht="15" hidden="1" customHeight="1">
      <c r="A58" s="186"/>
      <c r="D58" s="193"/>
      <c r="E58" s="186"/>
      <c r="F58" s="186"/>
      <c r="G58" s="186"/>
      <c r="H58" s="186"/>
      <c r="I58" s="186"/>
      <c r="O58" s="186"/>
    </row>
    <row r="59" spans="1:15" ht="12.75" hidden="1" customHeight="1">
      <c r="A59" s="186"/>
      <c r="D59" s="186"/>
      <c r="E59" s="186"/>
      <c r="F59" s="186"/>
      <c r="G59" s="186"/>
      <c r="H59" s="186"/>
      <c r="I59" s="186"/>
      <c r="J59" s="186"/>
      <c r="K59" s="186"/>
      <c r="N59" s="186"/>
      <c r="O59" s="186"/>
    </row>
    <row r="60" spans="1:15" ht="15" hidden="1" customHeight="1">
      <c r="A60" s="186"/>
      <c r="D60" s="193"/>
      <c r="E60" s="186"/>
      <c r="F60" s="186"/>
      <c r="G60" s="186"/>
      <c r="H60" s="186"/>
      <c r="I60" s="186"/>
      <c r="J60" s="186"/>
      <c r="K60" s="186"/>
      <c r="L60" s="186"/>
      <c r="M60" s="186"/>
      <c r="N60" s="186"/>
      <c r="O60" s="186"/>
    </row>
    <row r="61" spans="1:15" ht="12.75" hidden="1" customHeight="1">
      <c r="A61" s="186"/>
      <c r="D61" s="194"/>
      <c r="E61" s="186"/>
      <c r="F61" s="186"/>
      <c r="G61" s="186"/>
      <c r="H61" s="186"/>
      <c r="I61" s="186"/>
      <c r="J61" s="186"/>
      <c r="K61" s="186"/>
      <c r="L61" s="186"/>
      <c r="M61" s="186"/>
      <c r="N61" s="186"/>
      <c r="O61" s="186"/>
    </row>
    <row r="62" spans="1:15" ht="12.75" hidden="1" customHeight="1">
      <c r="A62" s="186"/>
      <c r="D62" s="194"/>
      <c r="E62" s="186"/>
      <c r="F62" s="186"/>
      <c r="G62" s="186"/>
      <c r="H62" s="186"/>
      <c r="I62" s="186"/>
      <c r="J62" s="186"/>
      <c r="K62" s="186"/>
      <c r="L62" s="186"/>
      <c r="M62" s="186"/>
      <c r="N62" s="186"/>
      <c r="O62" s="186"/>
    </row>
    <row r="63" spans="1:15" ht="35.25" hidden="1" customHeight="1">
      <c r="A63" s="186"/>
      <c r="D63" s="194"/>
      <c r="E63" s="186"/>
      <c r="F63" s="186"/>
      <c r="G63" s="186"/>
      <c r="H63" s="186"/>
      <c r="I63" s="186"/>
      <c r="J63" s="186"/>
      <c r="K63" s="186"/>
      <c r="L63" s="186"/>
      <c r="M63" s="186"/>
      <c r="N63" s="186"/>
      <c r="O63" s="186"/>
    </row>
    <row r="64" spans="1:15" ht="30.75" hidden="1" customHeight="1">
      <c r="A64" s="186"/>
      <c r="C64" s="2793" t="s">
        <v>230</v>
      </c>
      <c r="D64" s="196"/>
      <c r="E64" s="186"/>
      <c r="F64" s="186"/>
      <c r="G64" s="186"/>
      <c r="H64" s="186"/>
      <c r="I64" s="186"/>
      <c r="J64" s="186"/>
      <c r="K64" s="186"/>
      <c r="L64" s="186"/>
      <c r="M64" s="186"/>
      <c r="N64" s="186"/>
      <c r="O64" s="186"/>
    </row>
    <row r="65" spans="1:15" ht="90" hidden="1" customHeight="1">
      <c r="A65" s="186"/>
      <c r="C65" s="2808" t="s">
        <v>321</v>
      </c>
      <c r="D65" s="2808"/>
      <c r="E65" s="2808"/>
      <c r="F65" s="2808"/>
      <c r="G65" s="2808"/>
      <c r="H65" s="2808"/>
      <c r="I65" s="2808"/>
      <c r="J65" s="2808"/>
      <c r="K65" s="2808"/>
      <c r="L65" s="2808"/>
      <c r="M65" s="2808"/>
      <c r="N65" s="2808"/>
      <c r="O65" s="2808"/>
    </row>
    <row r="66" spans="1:15" ht="20.25" hidden="1" customHeight="1">
      <c r="A66" s="186"/>
      <c r="C66" s="2811"/>
      <c r="D66" s="2811"/>
      <c r="E66" s="2811"/>
      <c r="F66" s="2811"/>
      <c r="G66" s="2811"/>
      <c r="H66" s="2811"/>
      <c r="I66" s="2811"/>
      <c r="J66" s="2811"/>
      <c r="K66" s="2811"/>
      <c r="L66" s="2811"/>
      <c r="M66" s="2811"/>
      <c r="N66" s="2811"/>
      <c r="O66" s="2811"/>
    </row>
    <row r="67" spans="1:15" ht="65.25" hidden="1" customHeight="1">
      <c r="A67" s="186"/>
      <c r="C67" s="2714"/>
      <c r="D67" s="2714"/>
      <c r="E67" s="2714"/>
      <c r="F67" s="2714"/>
      <c r="G67" s="2714"/>
      <c r="H67" s="2714"/>
      <c r="I67" s="2714"/>
      <c r="J67" s="2714"/>
      <c r="K67" s="2816" t="s">
        <v>232</v>
      </c>
      <c r="L67" s="2816"/>
      <c r="M67" s="2816"/>
      <c r="N67" s="2714"/>
      <c r="O67" s="2714"/>
    </row>
    <row r="68" spans="1:15" ht="73.5" hidden="1" customHeight="1">
      <c r="A68" s="186"/>
      <c r="C68" s="2811"/>
      <c r="D68" s="2811"/>
      <c r="E68" s="2811"/>
      <c r="F68" s="2811"/>
      <c r="G68" s="2811"/>
      <c r="H68" s="2811"/>
      <c r="I68" s="2811"/>
      <c r="J68" s="2811"/>
      <c r="K68" s="2811"/>
      <c r="L68" s="2811"/>
      <c r="M68" s="2811"/>
      <c r="N68" s="2811"/>
      <c r="O68" s="2811"/>
    </row>
    <row r="69" spans="1:15" ht="29.25" hidden="1" customHeight="1">
      <c r="A69" s="186"/>
      <c r="C69" s="2793" t="s">
        <v>235</v>
      </c>
      <c r="D69" s="2714"/>
      <c r="E69" s="2714"/>
      <c r="F69" s="2714"/>
      <c r="G69" s="2714"/>
      <c r="H69" s="2714"/>
      <c r="I69" s="2714"/>
      <c r="J69" s="2714"/>
      <c r="K69" s="2714"/>
      <c r="L69" s="2714"/>
      <c r="M69" s="2714"/>
      <c r="N69" s="2714"/>
      <c r="O69" s="2714"/>
    </row>
    <row r="70" spans="1:15" ht="143.25" hidden="1" customHeight="1">
      <c r="A70" s="186"/>
      <c r="C70" s="2808" t="s">
        <v>323</v>
      </c>
      <c r="D70" s="2808"/>
      <c r="E70" s="2808"/>
      <c r="F70" s="2808"/>
      <c r="G70" s="2808"/>
      <c r="H70" s="2808"/>
      <c r="I70" s="2808"/>
      <c r="J70" s="2808"/>
      <c r="K70" s="2808"/>
      <c r="L70" s="2808"/>
      <c r="M70" s="2808"/>
      <c r="N70" s="2808"/>
      <c r="O70" s="2808"/>
    </row>
    <row r="71" spans="1:15" ht="87.75" hidden="1" customHeight="1">
      <c r="A71" s="186"/>
      <c r="C71" s="2714"/>
      <c r="D71" s="2714"/>
      <c r="E71" s="2714"/>
      <c r="F71" s="2714"/>
      <c r="G71" s="2714"/>
      <c r="H71" s="2714"/>
      <c r="I71" s="2714"/>
      <c r="J71" s="2714"/>
      <c r="K71" s="2714"/>
      <c r="L71" s="2714"/>
      <c r="M71" s="2714"/>
      <c r="N71" s="2715" t="s">
        <v>236</v>
      </c>
      <c r="O71" s="2714"/>
    </row>
    <row r="72" spans="1:15" ht="87.75" hidden="1" customHeight="1">
      <c r="A72" s="186"/>
      <c r="C72" s="2714"/>
      <c r="D72" s="2714"/>
      <c r="E72" s="2714"/>
      <c r="F72" s="2714"/>
      <c r="G72" s="2714"/>
      <c r="H72" s="2714"/>
      <c r="I72" s="2714"/>
      <c r="J72" s="2714"/>
      <c r="K72" s="2714"/>
      <c r="L72" s="2714"/>
      <c r="M72" s="2714"/>
      <c r="N72" s="2714"/>
      <c r="O72" s="2714"/>
    </row>
    <row r="73" spans="1:15" ht="20.25" hidden="1" customHeight="1">
      <c r="A73" s="186"/>
      <c r="C73" s="2714"/>
      <c r="D73" s="2714"/>
      <c r="E73" s="2714"/>
      <c r="F73" s="2714"/>
      <c r="G73" s="2714"/>
      <c r="H73" s="2714"/>
      <c r="I73" s="2714"/>
      <c r="J73" s="2714"/>
      <c r="K73" s="2714"/>
      <c r="L73" s="2714"/>
      <c r="M73" s="2714"/>
      <c r="N73" s="2714"/>
      <c r="O73" s="2714"/>
    </row>
    <row r="74" spans="1:15" ht="20.25" hidden="1" customHeight="1">
      <c r="A74" s="186"/>
      <c r="C74" s="2793" t="s">
        <v>239</v>
      </c>
      <c r="D74" s="2714"/>
      <c r="E74" s="2714"/>
      <c r="F74" s="2714"/>
      <c r="G74" s="2714"/>
      <c r="H74" s="2714"/>
      <c r="I74" s="2714"/>
      <c r="J74" s="2714"/>
      <c r="K74" s="2714"/>
      <c r="L74" s="2714"/>
      <c r="M74" s="2714"/>
      <c r="N74" s="2714"/>
      <c r="O74" s="2714"/>
    </row>
    <row r="75" spans="1:15" ht="108.75" hidden="1" customHeight="1">
      <c r="A75" s="186"/>
      <c r="C75" s="2808" t="s">
        <v>322</v>
      </c>
      <c r="D75" s="2808"/>
      <c r="E75" s="2808"/>
      <c r="F75" s="2808"/>
      <c r="G75" s="2808"/>
      <c r="H75" s="2808"/>
      <c r="I75" s="2808"/>
      <c r="J75" s="2808"/>
      <c r="K75" s="2808"/>
      <c r="L75" s="2808"/>
      <c r="M75" s="2808"/>
      <c r="N75" s="2808"/>
      <c r="O75" s="2808"/>
    </row>
    <row r="76" spans="1:15" ht="33" hidden="1" customHeight="1">
      <c r="A76" s="186"/>
      <c r="C76" s="2771" t="s">
        <v>222</v>
      </c>
      <c r="D76" s="185"/>
      <c r="E76" s="186"/>
      <c r="F76" s="186"/>
      <c r="G76" s="186"/>
      <c r="H76" s="186"/>
      <c r="I76" s="186"/>
      <c r="J76" s="186"/>
      <c r="K76" s="186"/>
      <c r="L76" s="186"/>
      <c r="M76" s="186"/>
      <c r="N76" s="186"/>
      <c r="O76" s="186"/>
    </row>
    <row r="77" spans="1:15" ht="78.75" hidden="1" customHeight="1">
      <c r="A77" s="186"/>
      <c r="C77" s="2811" t="s">
        <v>237</v>
      </c>
      <c r="D77" s="2811"/>
      <c r="E77" s="2811"/>
      <c r="F77" s="2811"/>
      <c r="G77" s="2811"/>
      <c r="H77" s="2811"/>
      <c r="I77" s="2811"/>
      <c r="J77" s="2811"/>
      <c r="K77" s="2811"/>
      <c r="L77" s="2811"/>
      <c r="M77" s="2811"/>
      <c r="N77" s="2811"/>
      <c r="O77" s="2811"/>
    </row>
    <row r="78" spans="1:15" ht="124.5" hidden="1" customHeight="1">
      <c r="A78" s="186"/>
      <c r="C78" s="2808" t="s">
        <v>225</v>
      </c>
      <c r="D78" s="2808"/>
      <c r="E78" s="2808"/>
      <c r="F78" s="2808"/>
      <c r="G78" s="2808"/>
      <c r="H78" s="2808"/>
      <c r="I78" s="2808"/>
      <c r="J78" s="2808"/>
      <c r="K78" s="2808"/>
      <c r="L78" s="2808"/>
      <c r="M78" s="2808"/>
      <c r="N78" s="2808"/>
      <c r="O78" s="2808"/>
    </row>
    <row r="79" spans="1:15" ht="15" hidden="1" customHeight="1">
      <c r="A79" s="186"/>
      <c r="C79" s="2811"/>
      <c r="D79" s="2811"/>
      <c r="E79" s="2811"/>
      <c r="F79" s="2811"/>
      <c r="G79" s="2811"/>
      <c r="H79" s="2811"/>
      <c r="I79" s="2811"/>
      <c r="J79" s="2811"/>
      <c r="K79" s="2811"/>
      <c r="L79" s="2811"/>
      <c r="M79" s="2811"/>
      <c r="N79" s="2811"/>
      <c r="O79" s="2811"/>
    </row>
    <row r="80" spans="1:15" ht="12.75" hidden="1" customHeight="1">
      <c r="A80" s="186"/>
      <c r="C80" s="2811"/>
      <c r="D80" s="2811"/>
      <c r="E80" s="2811"/>
      <c r="F80" s="2811"/>
      <c r="G80" s="2811"/>
      <c r="H80" s="2811"/>
      <c r="I80" s="2811"/>
      <c r="J80" s="2811"/>
      <c r="K80" s="2811"/>
      <c r="L80" s="2811"/>
      <c r="M80" s="2811"/>
      <c r="N80" s="2811"/>
      <c r="O80" s="2811"/>
    </row>
    <row r="81" spans="1:15" ht="12.75" hidden="1" customHeight="1">
      <c r="A81" s="186"/>
      <c r="D81" s="194"/>
      <c r="E81" s="186"/>
      <c r="F81" s="186"/>
      <c r="G81" s="186"/>
      <c r="H81" s="186"/>
      <c r="I81" s="186"/>
      <c r="J81" s="186"/>
      <c r="K81" s="186"/>
      <c r="L81" s="186"/>
      <c r="M81" s="186"/>
      <c r="N81" s="186"/>
      <c r="O81" s="186"/>
    </row>
    <row r="82" spans="1:15" ht="12.75" hidden="1" customHeight="1">
      <c r="A82" s="186"/>
      <c r="D82" s="194"/>
      <c r="E82" s="186"/>
      <c r="F82" s="186"/>
      <c r="G82" s="186"/>
      <c r="H82" s="186"/>
      <c r="I82" s="186"/>
      <c r="J82" s="186"/>
      <c r="K82" s="186"/>
      <c r="L82" s="186"/>
      <c r="M82" s="186"/>
      <c r="N82" s="186"/>
      <c r="O82" s="186"/>
    </row>
    <row r="83" spans="1:15" ht="12.75" hidden="1" customHeight="1">
      <c r="A83" s="186"/>
      <c r="D83" s="194"/>
      <c r="E83" s="186"/>
      <c r="F83" s="186"/>
      <c r="G83" s="186"/>
      <c r="H83" s="186"/>
      <c r="I83" s="186"/>
      <c r="J83" s="186"/>
      <c r="K83" s="186"/>
      <c r="L83" s="2810" t="s">
        <v>276</v>
      </c>
      <c r="M83" s="2810"/>
      <c r="N83" s="186"/>
      <c r="O83" s="186"/>
    </row>
    <row r="84" spans="1:15" ht="12.75" hidden="1" customHeight="1">
      <c r="A84" s="186"/>
      <c r="D84" s="194"/>
      <c r="E84" s="186"/>
      <c r="F84" s="186"/>
      <c r="G84" s="186"/>
      <c r="H84" s="186"/>
      <c r="I84" s="186"/>
      <c r="J84" s="186"/>
      <c r="K84" s="186"/>
      <c r="L84" s="2810"/>
      <c r="M84" s="2810"/>
    </row>
    <row r="85" spans="1:15" ht="87.75" hidden="1" customHeight="1">
      <c r="A85" s="186"/>
      <c r="D85" s="194"/>
      <c r="E85" s="186"/>
      <c r="F85" s="186"/>
      <c r="G85" s="186"/>
      <c r="H85" s="186"/>
      <c r="I85" s="186"/>
      <c r="J85" s="186"/>
      <c r="K85" s="186"/>
      <c r="L85" s="2810"/>
      <c r="M85" s="2810"/>
    </row>
    <row r="86" spans="1:15" ht="47.25" hidden="1" customHeight="1">
      <c r="A86" s="186"/>
      <c r="C86" s="2793" t="s">
        <v>241</v>
      </c>
      <c r="D86" s="194"/>
      <c r="E86" s="186"/>
      <c r="F86" s="186"/>
      <c r="G86" s="186"/>
      <c r="H86" s="186"/>
      <c r="J86" s="186"/>
      <c r="K86" s="186"/>
      <c r="L86" s="212"/>
      <c r="M86" s="212"/>
    </row>
    <row r="87" spans="1:15" ht="249.95" hidden="1" customHeight="1">
      <c r="A87" s="186"/>
      <c r="C87" s="2808" t="s">
        <v>244</v>
      </c>
      <c r="D87" s="2808"/>
      <c r="E87" s="2808"/>
      <c r="F87" s="2808"/>
      <c r="G87" s="2808"/>
      <c r="H87" s="2808"/>
      <c r="I87" s="2808"/>
      <c r="J87" s="2808"/>
      <c r="K87" s="2808"/>
      <c r="L87" s="2808"/>
      <c r="M87" s="2808"/>
      <c r="N87" s="2808"/>
      <c r="O87" s="2808"/>
    </row>
    <row r="88" spans="1:15" ht="32.25" hidden="1" customHeight="1">
      <c r="A88" s="186"/>
      <c r="L88" s="2810" t="s">
        <v>241</v>
      </c>
      <c r="M88" s="2810"/>
      <c r="N88" s="2810"/>
    </row>
    <row r="89" spans="1:15" ht="21.75" hidden="1" customHeight="1">
      <c r="A89" s="186"/>
      <c r="L89" s="2810"/>
      <c r="M89" s="2810"/>
      <c r="N89" s="2810"/>
    </row>
    <row r="90" spans="1:15" ht="12.75" hidden="1" customHeight="1">
      <c r="A90" s="186"/>
      <c r="N90" s="199"/>
      <c r="O90" s="199"/>
    </row>
    <row r="91" spans="1:15" ht="20.25" hidden="1" customHeight="1">
      <c r="A91" s="186"/>
      <c r="C91" s="2793" t="s">
        <v>161</v>
      </c>
      <c r="N91" s="199"/>
      <c r="O91" s="199"/>
    </row>
    <row r="92" spans="1:15" ht="73.5" hidden="1" customHeight="1">
      <c r="A92" s="186"/>
      <c r="C92" s="2808" t="s">
        <v>242</v>
      </c>
      <c r="D92" s="2808"/>
      <c r="E92" s="2808"/>
      <c r="F92" s="2808"/>
      <c r="G92" s="2808"/>
      <c r="H92" s="2808"/>
      <c r="I92" s="2808"/>
      <c r="J92" s="2808"/>
      <c r="K92" s="2808"/>
      <c r="L92" s="2808"/>
      <c r="M92" s="2808"/>
      <c r="N92" s="2808"/>
      <c r="O92" s="2808"/>
    </row>
    <row r="93" spans="1:15" ht="20.25" hidden="1" customHeight="1">
      <c r="A93" s="186"/>
      <c r="D93" s="212"/>
      <c r="E93" s="212"/>
      <c r="F93" s="212"/>
      <c r="G93" s="212"/>
      <c r="H93" s="212"/>
      <c r="I93" s="212"/>
      <c r="J93" s="212"/>
      <c r="K93" s="212"/>
      <c r="L93" s="2810" t="s">
        <v>243</v>
      </c>
      <c r="M93" s="2810"/>
      <c r="N93" s="2810"/>
      <c r="O93" s="212"/>
    </row>
    <row r="94" spans="1:15" ht="20.25" hidden="1" customHeight="1">
      <c r="A94" s="186"/>
      <c r="C94" s="2713"/>
      <c r="D94" s="212"/>
      <c r="E94" s="212"/>
      <c r="F94" s="212"/>
      <c r="G94" s="212"/>
      <c r="H94" s="212"/>
      <c r="I94" s="212"/>
      <c r="J94" s="212"/>
      <c r="K94" s="212"/>
      <c r="L94" s="2810"/>
      <c r="M94" s="2810"/>
      <c r="N94" s="2810"/>
      <c r="O94" s="212"/>
    </row>
    <row r="95" spans="1:15" ht="20.25" hidden="1" customHeight="1">
      <c r="A95" s="186"/>
      <c r="C95" s="2808"/>
      <c r="D95" s="2808"/>
      <c r="E95" s="2808"/>
      <c r="F95" s="2808"/>
      <c r="G95" s="2808"/>
      <c r="H95" s="2808"/>
      <c r="I95" s="2808"/>
      <c r="J95" s="2808"/>
      <c r="K95" s="2808"/>
      <c r="L95" s="2808"/>
      <c r="M95" s="2808"/>
      <c r="N95" s="2808"/>
      <c r="O95" s="2808"/>
    </row>
    <row r="96" spans="1:15" ht="20.25" hidden="1" customHeight="1">
      <c r="A96" s="186"/>
      <c r="C96" s="2808"/>
      <c r="D96" s="2808"/>
      <c r="E96" s="2808"/>
      <c r="F96" s="2808"/>
      <c r="G96" s="2808"/>
      <c r="H96" s="2808"/>
      <c r="I96" s="2808"/>
      <c r="J96" s="2808"/>
      <c r="K96" s="2808"/>
      <c r="L96" s="2808"/>
      <c r="M96" s="2808"/>
      <c r="N96" s="2808"/>
      <c r="O96" s="2808"/>
    </row>
    <row r="97" spans="1:15" ht="12.75" hidden="1" customHeight="1">
      <c r="A97" s="186"/>
    </row>
    <row r="98" spans="1:15" ht="12.75" hidden="1" customHeight="1">
      <c r="A98" s="186"/>
    </row>
    <row r="99" spans="1:15" ht="12.75" hidden="1" customHeight="1">
      <c r="A99" s="186"/>
    </row>
    <row r="100" spans="1:15" ht="12.75" hidden="1" customHeight="1">
      <c r="A100" s="186"/>
    </row>
    <row r="101" spans="1:15" ht="12.75" hidden="1" customHeight="1">
      <c r="A101" s="186"/>
    </row>
    <row r="102" spans="1:15" ht="12.75" hidden="1" customHeight="1">
      <c r="A102" s="186"/>
    </row>
    <row r="103" spans="1:15" ht="12.75" hidden="1" customHeight="1">
      <c r="A103" s="186"/>
    </row>
    <row r="104" spans="1:15" ht="31.5" hidden="1" customHeight="1">
      <c r="A104" s="186"/>
      <c r="C104" s="2771" t="s">
        <v>267</v>
      </c>
    </row>
    <row r="105" spans="1:15" ht="188.25" hidden="1" customHeight="1">
      <c r="A105" s="186"/>
      <c r="C105" s="2809">
        <v>16</v>
      </c>
      <c r="D105" s="2809"/>
      <c r="E105" s="2809"/>
      <c r="F105" s="2809"/>
      <c r="G105" s="2809"/>
      <c r="H105" s="2809"/>
      <c r="I105" s="2809"/>
      <c r="J105" s="2809"/>
      <c r="K105" s="2809"/>
      <c r="L105" s="2809"/>
      <c r="M105" s="2809"/>
      <c r="N105" s="2809"/>
      <c r="O105" s="2809"/>
    </row>
    <row r="106" spans="1:15" ht="12.75" hidden="1" customHeight="1">
      <c r="A106" s="186"/>
    </row>
    <row r="107" spans="1:15" ht="12.75" hidden="1" customHeight="1">
      <c r="A107" s="186"/>
    </row>
    <row r="108" spans="1:15" ht="12.75" hidden="1" customHeight="1">
      <c r="A108" s="186"/>
    </row>
    <row r="109" spans="1:15" ht="12.75" hidden="1" customHeight="1">
      <c r="A109" s="186"/>
    </row>
    <row r="110" spans="1:15" ht="12.75" hidden="1" customHeight="1">
      <c r="A110" s="186"/>
    </row>
    <row r="111" spans="1:15" ht="12.75" hidden="1" customHeight="1">
      <c r="A111" s="186"/>
    </row>
    <row r="112" spans="1:15" ht="12.75" hidden="1" customHeight="1">
      <c r="A112" s="186"/>
    </row>
    <row r="113" spans="1:15" ht="12.75" hidden="1" customHeight="1">
      <c r="A113" s="186"/>
    </row>
    <row r="114" spans="1:15" ht="31.5" hidden="1" customHeight="1">
      <c r="A114" s="186"/>
      <c r="C114" s="2771" t="s">
        <v>250</v>
      </c>
    </row>
    <row r="115" spans="1:15" ht="12.75" hidden="1" customHeight="1">
      <c r="A115" s="186"/>
      <c r="C115" s="2771"/>
    </row>
    <row r="116" spans="1:15" ht="20.25" hidden="1" customHeight="1">
      <c r="A116" s="186"/>
      <c r="C116" s="2794" t="s">
        <v>265</v>
      </c>
    </row>
    <row r="117" spans="1:15" ht="77.25" hidden="1" customHeight="1">
      <c r="A117" s="186"/>
      <c r="C117" s="2809" t="s">
        <v>251</v>
      </c>
      <c r="D117" s="2809"/>
      <c r="E117" s="2809"/>
      <c r="F117" s="2809"/>
      <c r="G117" s="2809"/>
      <c r="H117" s="2809"/>
      <c r="I117" s="2809"/>
      <c r="J117" s="2809"/>
      <c r="K117" s="2809"/>
      <c r="L117" s="2809"/>
      <c r="M117" s="2809"/>
      <c r="N117" s="2809"/>
      <c r="O117" s="2809"/>
    </row>
    <row r="118" spans="1:15" ht="12.75" hidden="1" customHeight="1">
      <c r="A118" s="186"/>
      <c r="C118" s="2795"/>
      <c r="D118" s="248"/>
      <c r="E118" s="248"/>
      <c r="F118" s="248"/>
      <c r="G118" s="248"/>
      <c r="H118" s="248"/>
      <c r="J118" s="248"/>
      <c r="K118" s="248"/>
      <c r="L118" s="248"/>
      <c r="M118" s="248"/>
      <c r="N118" s="248"/>
      <c r="O118" s="248"/>
    </row>
    <row r="119" spans="1:15" ht="12.75" hidden="1" customHeight="1">
      <c r="A119" s="186"/>
      <c r="C119" s="2795"/>
      <c r="D119" s="248"/>
      <c r="E119" s="248"/>
      <c r="F119" s="248"/>
      <c r="G119" s="248"/>
      <c r="H119" s="248"/>
      <c r="I119" s="248" t="s">
        <v>252</v>
      </c>
      <c r="J119" s="248"/>
      <c r="K119" s="248"/>
      <c r="L119" s="248"/>
      <c r="M119" s="248"/>
      <c r="N119" s="248"/>
      <c r="O119" s="248"/>
    </row>
    <row r="120" spans="1:15" ht="37.5" hidden="1" customHeight="1">
      <c r="A120" s="186"/>
      <c r="C120" s="2796" t="s">
        <v>264</v>
      </c>
      <c r="D120" s="248"/>
      <c r="E120" s="248"/>
      <c r="F120" s="248"/>
      <c r="G120" s="248"/>
      <c r="H120" s="248"/>
      <c r="I120" s="248"/>
      <c r="J120" s="248"/>
      <c r="K120" s="248"/>
      <c r="L120" s="248"/>
      <c r="M120" s="248"/>
      <c r="N120" s="248"/>
      <c r="O120" s="248"/>
    </row>
    <row r="121" spans="1:15" ht="92.25" hidden="1" customHeight="1">
      <c r="A121" s="186"/>
      <c r="C121" s="2809" t="s">
        <v>260</v>
      </c>
      <c r="D121" s="2809"/>
      <c r="E121" s="2809"/>
      <c r="F121" s="2809"/>
      <c r="G121" s="2809"/>
      <c r="H121" s="2809"/>
      <c r="I121" s="2809"/>
      <c r="J121" s="2809"/>
      <c r="K121" s="2809"/>
      <c r="L121" s="2809"/>
      <c r="M121" s="2809"/>
      <c r="N121" s="2809"/>
      <c r="O121" s="2809"/>
    </row>
    <row r="122" spans="1:15" ht="12.75" hidden="1" customHeight="1">
      <c r="A122" s="186"/>
    </row>
    <row r="123" spans="1:15" ht="174" hidden="1" customHeight="1">
      <c r="A123" s="186"/>
    </row>
    <row r="124" spans="1:15" ht="31.5" hidden="1" customHeight="1">
      <c r="A124" s="186"/>
      <c r="C124" s="2771" t="s">
        <v>261</v>
      </c>
    </row>
    <row r="125" spans="1:15" ht="15" hidden="1" customHeight="1">
      <c r="A125" s="186"/>
      <c r="C125" s="2795" t="s">
        <v>324</v>
      </c>
      <c r="D125" s="260"/>
      <c r="E125" s="259"/>
      <c r="F125" s="259"/>
      <c r="G125" s="259"/>
      <c r="H125" s="259"/>
      <c r="I125" s="259"/>
      <c r="J125" s="259"/>
      <c r="K125" s="259"/>
      <c r="L125" s="259"/>
      <c r="M125" s="259"/>
      <c r="N125" s="259"/>
      <c r="O125" s="259"/>
    </row>
    <row r="126" spans="1:15" ht="15" hidden="1" customHeight="1">
      <c r="A126" s="186"/>
      <c r="C126" s="2795"/>
      <c r="D126" s="260"/>
      <c r="E126" s="259"/>
      <c r="F126" s="259"/>
      <c r="G126" s="259"/>
      <c r="H126" s="259"/>
      <c r="I126" s="259"/>
      <c r="J126" s="259"/>
      <c r="K126" s="259"/>
      <c r="L126" s="259"/>
      <c r="M126" s="259"/>
      <c r="N126" s="259"/>
      <c r="O126" s="259"/>
    </row>
    <row r="127" spans="1:15" ht="15.75" hidden="1" customHeight="1">
      <c r="A127" s="186"/>
      <c r="C127" s="2797" t="s">
        <v>262</v>
      </c>
      <c r="D127" s="260"/>
      <c r="E127" s="259"/>
      <c r="F127" s="259"/>
      <c r="G127" s="259"/>
      <c r="H127" s="259"/>
      <c r="I127" s="259"/>
      <c r="J127" s="259"/>
      <c r="K127" s="259"/>
      <c r="L127" s="259"/>
      <c r="M127" s="259"/>
      <c r="N127" s="259"/>
      <c r="O127" s="259"/>
    </row>
    <row r="128" spans="1:15" ht="15" hidden="1" customHeight="1">
      <c r="A128" s="186"/>
      <c r="C128" s="2795" t="s">
        <v>263</v>
      </c>
      <c r="D128" s="260"/>
      <c r="E128" s="259"/>
      <c r="F128" s="259"/>
      <c r="G128" s="259"/>
      <c r="H128" s="259"/>
      <c r="I128" s="259"/>
      <c r="J128" s="259"/>
      <c r="K128" s="259"/>
      <c r="L128" s="259"/>
      <c r="M128" s="259"/>
      <c r="N128" s="259"/>
      <c r="O128" s="259"/>
    </row>
    <row r="129" spans="1:15" ht="33" hidden="1" customHeight="1">
      <c r="A129" s="186"/>
      <c r="C129" s="2812" t="s">
        <v>296</v>
      </c>
      <c r="D129" s="2812"/>
      <c r="E129" s="2812"/>
      <c r="F129" s="2812"/>
      <c r="G129" s="2812"/>
      <c r="H129" s="2812"/>
      <c r="I129" s="2812"/>
      <c r="J129" s="2812"/>
      <c r="K129" s="2812"/>
      <c r="L129" s="2812"/>
      <c r="M129" s="2812"/>
      <c r="N129" s="2812"/>
      <c r="O129" s="2812"/>
    </row>
    <row r="130" spans="1:15" ht="15" hidden="1" customHeight="1">
      <c r="A130" s="186"/>
      <c r="C130" s="2795"/>
      <c r="D130" s="260"/>
      <c r="E130" s="259"/>
      <c r="F130" s="259"/>
      <c r="G130" s="259"/>
      <c r="H130" s="259"/>
      <c r="I130" s="259"/>
      <c r="J130" s="259"/>
      <c r="K130" s="259"/>
      <c r="L130" s="259"/>
      <c r="M130" s="259"/>
      <c r="N130" s="259"/>
      <c r="O130" s="259"/>
    </row>
    <row r="131" spans="1:15" ht="15.75" hidden="1" customHeight="1">
      <c r="A131" s="186"/>
      <c r="C131" s="2797"/>
      <c r="D131" s="260"/>
      <c r="E131" s="259"/>
      <c r="F131" s="259"/>
      <c r="G131" s="259"/>
      <c r="H131" s="259"/>
      <c r="I131" s="259"/>
      <c r="J131" s="259"/>
      <c r="K131" s="259"/>
      <c r="L131" s="259"/>
      <c r="M131" s="259"/>
      <c r="N131" s="259"/>
      <c r="O131" s="259"/>
    </row>
    <row r="132" spans="1:15" ht="18" hidden="1" customHeight="1">
      <c r="A132" s="186"/>
      <c r="C132" s="2795" t="s">
        <v>442</v>
      </c>
      <c r="D132" s="260"/>
      <c r="E132" s="259"/>
      <c r="F132" s="259"/>
      <c r="G132" s="259"/>
      <c r="H132" s="259"/>
      <c r="I132" s="259"/>
      <c r="J132" s="259"/>
      <c r="K132" s="259"/>
      <c r="L132" s="259"/>
      <c r="M132" s="259"/>
      <c r="N132" s="259"/>
      <c r="O132" s="259"/>
    </row>
    <row r="133" spans="1:15" ht="36" hidden="1" customHeight="1">
      <c r="A133" s="186"/>
      <c r="C133" s="2812" t="s">
        <v>443</v>
      </c>
      <c r="D133" s="2812"/>
      <c r="E133" s="2812"/>
      <c r="F133" s="2812"/>
      <c r="G133" s="2812"/>
      <c r="H133" s="2812"/>
      <c r="I133" s="2812"/>
      <c r="J133" s="2812"/>
      <c r="K133" s="2812"/>
      <c r="L133" s="2812"/>
      <c r="M133" s="2812"/>
      <c r="N133" s="2812"/>
      <c r="O133" s="2812"/>
    </row>
    <row r="134" spans="1:15" ht="15" hidden="1">
      <c r="A134" s="186"/>
      <c r="C134" s="2795"/>
      <c r="D134" s="260"/>
      <c r="E134" s="259"/>
      <c r="F134" s="259"/>
      <c r="G134" s="259"/>
      <c r="H134" s="259"/>
      <c r="I134" s="259"/>
      <c r="J134" s="259"/>
      <c r="K134" s="259"/>
      <c r="L134" s="259"/>
      <c r="M134" s="259"/>
      <c r="N134" s="259"/>
      <c r="O134" s="259"/>
    </row>
    <row r="135" spans="1:15" ht="15" hidden="1">
      <c r="C135" s="2795"/>
      <c r="E135" s="259"/>
      <c r="F135" s="259"/>
      <c r="G135" s="259"/>
      <c r="H135" s="259"/>
      <c r="I135" s="259"/>
      <c r="J135" s="259"/>
      <c r="K135" s="259"/>
      <c r="L135" s="259"/>
      <c r="M135" s="259"/>
      <c r="N135" s="259"/>
      <c r="O135" s="259"/>
    </row>
  </sheetData>
  <sheetProtection password="CC2D" sheet="1" objects="1" scenarios="1"/>
  <mergeCells count="56">
    <mergeCell ref="C133:O133"/>
    <mergeCell ref="L83:M85"/>
    <mergeCell ref="C87:O87"/>
    <mergeCell ref="L88:N89"/>
    <mergeCell ref="C92:O92"/>
    <mergeCell ref="L93:N94"/>
    <mergeCell ref="C95:O95"/>
    <mergeCell ref="C96:O96"/>
    <mergeCell ref="C105:O105"/>
    <mergeCell ref="C117:O117"/>
    <mergeCell ref="C121:O121"/>
    <mergeCell ref="C129:O129"/>
    <mergeCell ref="C80:O80"/>
    <mergeCell ref="C52:O52"/>
    <mergeCell ref="L54:M57"/>
    <mergeCell ref="C65:O65"/>
    <mergeCell ref="C66:O66"/>
    <mergeCell ref="K67:M67"/>
    <mergeCell ref="C68:O68"/>
    <mergeCell ref="C70:O70"/>
    <mergeCell ref="C75:O75"/>
    <mergeCell ref="C77:O77"/>
    <mergeCell ref="C78:O78"/>
    <mergeCell ref="C79:O79"/>
    <mergeCell ref="B50:C50"/>
    <mergeCell ref="B32:C32"/>
    <mergeCell ref="D32:O32"/>
    <mergeCell ref="B35:C35"/>
    <mergeCell ref="D35:O35"/>
    <mergeCell ref="B37:C37"/>
    <mergeCell ref="B39:C39"/>
    <mergeCell ref="D39:O39"/>
    <mergeCell ref="B42:C42"/>
    <mergeCell ref="B44:C44"/>
    <mergeCell ref="D44:O44"/>
    <mergeCell ref="B46:C46"/>
    <mergeCell ref="D46:O46"/>
    <mergeCell ref="B30:C30"/>
    <mergeCell ref="D30:O30"/>
    <mergeCell ref="B12:C12"/>
    <mergeCell ref="B14:C14"/>
    <mergeCell ref="B16:C16"/>
    <mergeCell ref="B17:C17"/>
    <mergeCell ref="B19:C19"/>
    <mergeCell ref="B24:C24"/>
    <mergeCell ref="D24:O24"/>
    <mergeCell ref="B26:C26"/>
    <mergeCell ref="D26:O26"/>
    <mergeCell ref="B28:C28"/>
    <mergeCell ref="D28:O28"/>
    <mergeCell ref="D10:O10"/>
    <mergeCell ref="B1:C1"/>
    <mergeCell ref="D1:O1"/>
    <mergeCell ref="D4:O4"/>
    <mergeCell ref="D6:O6"/>
    <mergeCell ref="D8:O8"/>
  </mergeCells>
  <dataValidations count="1">
    <dataValidation allowBlank="1" showInputMessage="1" showErrorMessage="1" promptTitle="FYI" prompt="You may use the hyperlinks to quickly access each section in this GUIDE._x000a__x000a_Press ESC to remove this message. " sqref="D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oddHeader>
    <oddFooter>&amp;L&amp;F &amp;P of &amp;N&amp;RPrinted: &amp;D &amp;T</oddFooter>
  </headerFooter>
  <rowBreaks count="3" manualBreakCount="3">
    <brk id="50" max="16383" man="1"/>
    <brk id="68" max="16383" man="1"/>
    <brk id="75" max="16383" man="1"/>
  </row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0"/>
  </sheetPr>
  <dimension ref="A1:BV171"/>
  <sheetViews>
    <sheetView showGridLines="0" showZeros="0" tabSelected="1" zoomScaleNormal="100" zoomScaleSheetLayoutView="90" zoomScalePageLayoutView="80" workbookViewId="0">
      <pane ySplit="8" topLeftCell="A9" activePane="bottomLeft" state="frozen"/>
      <selection activeCell="A26" sqref="A26:XFD26"/>
      <selection pane="bottomLeft" activeCell="C5" sqref="C5:F5"/>
    </sheetView>
  </sheetViews>
  <sheetFormatPr defaultColWidth="0" defaultRowHeight="15" zeroHeight="1"/>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7" width="16.7109375" style="735" hidden="1" customWidth="1"/>
    <col min="28"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16384" width="9.140625" style="735" hidden="1"/>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t="s">
        <v>159</v>
      </c>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2894" t="s">
        <v>405</v>
      </c>
      <c r="G2" s="2895"/>
      <c r="H2" s="742" t="s">
        <v>75</v>
      </c>
      <c r="I2" s="743"/>
      <c r="J2" s="744"/>
      <c r="K2" s="2914">
        <f>ROUND($BO$115,4)</f>
        <v>0</v>
      </c>
      <c r="L2" s="2915"/>
      <c r="M2" s="745">
        <f>L25</f>
        <v>124710</v>
      </c>
      <c r="N2" s="2391"/>
      <c r="O2" s="2282"/>
      <c r="P2" s="2282"/>
      <c r="Q2" s="2282"/>
      <c r="R2" s="2283"/>
      <c r="S2" s="2282"/>
      <c r="T2" s="2284"/>
      <c r="U2" s="746"/>
      <c r="V2" s="747"/>
      <c r="W2" s="748"/>
      <c r="X2" s="749">
        <f>SUM('ORIGINAL BUDGET:BR3'!Y2)</f>
        <v>1</v>
      </c>
      <c r="Y2" s="750">
        <f>IF($L$20="NOT ACTIVE",0, 1)</f>
        <v>1</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3028" t="str">
        <f>TemplateVersion</f>
        <v>Rev. 11/07/2018</v>
      </c>
      <c r="B3" s="3029"/>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2922" t="s">
        <v>445</v>
      </c>
      <c r="D4" s="2923"/>
      <c r="E4" s="2923"/>
      <c r="F4" s="2924"/>
      <c r="G4" s="2925" t="s">
        <v>302</v>
      </c>
      <c r="H4" s="2926"/>
      <c r="I4" s="2926"/>
      <c r="J4" s="2926"/>
      <c r="K4" s="2926"/>
      <c r="L4" s="2927"/>
      <c r="M4" s="2930" t="s">
        <v>216</v>
      </c>
      <c r="N4" s="2930"/>
      <c r="O4" s="770"/>
      <c r="P4" s="771"/>
      <c r="Q4" s="2919" t="s">
        <v>217</v>
      </c>
      <c r="R4" s="2920"/>
      <c r="S4" s="2919"/>
      <c r="T4" s="2920"/>
      <c r="U4" s="2162"/>
      <c r="V4" s="2163"/>
      <c r="W4" s="762"/>
      <c r="X4" s="772" t="str">
        <f>IF(X2=0, "ACTIVE", "NOT ACTIVE")</f>
        <v>NOT ACTIVE</v>
      </c>
      <c r="Y4" s="772"/>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2953" t="s">
        <v>370</v>
      </c>
      <c r="B6" s="2954"/>
      <c r="C6" s="2957"/>
      <c r="D6" s="2958"/>
      <c r="E6" s="2959"/>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797"/>
      <c r="AK6" s="797"/>
      <c r="AL6" s="797"/>
      <c r="AM6" s="797"/>
      <c r="AN6" s="797"/>
      <c r="AO6" s="797"/>
      <c r="AP6" s="797"/>
      <c r="AQ6" s="798"/>
      <c r="AR6" s="797"/>
      <c r="AS6" s="797"/>
      <c r="AT6" s="797"/>
      <c r="AU6" s="797"/>
      <c r="AV6" s="797"/>
      <c r="AW6" s="773"/>
      <c r="AX6" s="797"/>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2955"/>
      <c r="B7" s="2956"/>
      <c r="C7" s="2960"/>
      <c r="D7" s="2961"/>
      <c r="E7" s="2962"/>
      <c r="F7" s="3008" t="s">
        <v>64</v>
      </c>
      <c r="G7" s="801"/>
      <c r="H7" s="2944" t="s">
        <v>334</v>
      </c>
      <c r="I7" s="802"/>
      <c r="J7" s="2944" t="str">
        <f>IF(ISNUMBER(SEARCH("AFLP",I5)),"PYD","-")</f>
        <v>-</v>
      </c>
      <c r="K7" s="803"/>
      <c r="L7" s="2910"/>
      <c r="M7" s="804"/>
      <c r="N7" s="2910" t="s">
        <v>335</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797"/>
      <c r="AK7" s="797"/>
      <c r="AL7" s="797"/>
      <c r="AM7" s="797"/>
      <c r="AN7" s="797"/>
      <c r="AO7" s="797"/>
      <c r="AP7" s="797"/>
      <c r="AQ7" s="798"/>
      <c r="AR7" s="797"/>
      <c r="AS7" s="797"/>
      <c r="AT7" s="797"/>
      <c r="AU7" s="797"/>
      <c r="AV7" s="797"/>
      <c r="AW7" s="807"/>
      <c r="AX7" s="797"/>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797"/>
      <c r="AK8" s="797"/>
      <c r="AL8" s="797"/>
      <c r="AM8" s="797"/>
      <c r="AN8" s="797"/>
      <c r="AO8" s="797"/>
      <c r="AP8" s="797"/>
      <c r="AQ8" s="798"/>
      <c r="AR8" s="797"/>
      <c r="AS8" s="797"/>
      <c r="AT8" s="797"/>
      <c r="AU8" s="797"/>
      <c r="AV8" s="797"/>
      <c r="AW8" s="807"/>
      <c r="AX8" s="797"/>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797"/>
      <c r="AK9" s="797"/>
      <c r="AL9" s="797"/>
      <c r="AM9" s="797"/>
      <c r="AN9" s="797"/>
      <c r="AO9" s="797"/>
      <c r="AP9" s="797"/>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798"/>
      <c r="X10" s="798"/>
      <c r="Y10" s="798"/>
      <c r="Z10" s="798"/>
      <c r="AA10" s="798"/>
      <c r="AB10" s="2"/>
      <c r="AC10" s="798"/>
      <c r="AD10" s="798"/>
      <c r="AE10" s="798"/>
      <c r="AF10" s="798"/>
      <c r="AG10" s="798"/>
      <c r="AH10" s="797"/>
      <c r="AI10" s="797"/>
      <c r="AJ10" s="797"/>
      <c r="AK10" s="797"/>
      <c r="AL10" s="797"/>
      <c r="AM10" s="797"/>
      <c r="AN10" s="797"/>
      <c r="AO10" s="797"/>
      <c r="AP10" s="797"/>
      <c r="AQ10" s="798"/>
      <c r="AR10" s="797"/>
      <c r="AS10" s="797"/>
      <c r="AT10" s="797"/>
      <c r="AU10" s="797"/>
      <c r="AV10" s="797"/>
      <c r="AW10" s="807"/>
      <c r="AX10" s="797"/>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798"/>
      <c r="X11" s="798"/>
      <c r="Y11" s="2"/>
      <c r="Z11" s="840"/>
      <c r="AA11" s="841"/>
      <c r="AB11" s="798"/>
      <c r="AC11" s="798"/>
      <c r="AD11" s="798"/>
      <c r="AE11" s="798"/>
      <c r="AF11" s="798"/>
      <c r="AG11" s="798"/>
      <c r="AH11" s="797"/>
      <c r="AI11" s="797"/>
      <c r="AJ11" s="797"/>
      <c r="AK11" s="797"/>
      <c r="AL11" s="797"/>
      <c r="AM11" s="797"/>
      <c r="AN11" s="797"/>
      <c r="AO11" s="797"/>
      <c r="AP11" s="797"/>
      <c r="AQ11" s="798"/>
      <c r="AR11" s="797"/>
      <c r="AS11" s="797"/>
      <c r="AT11" s="797"/>
      <c r="AU11" s="797"/>
      <c r="AV11" s="797"/>
      <c r="AW11" s="807"/>
      <c r="AX11" s="797"/>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798"/>
      <c r="X12" s="798"/>
      <c r="Y12" s="2"/>
      <c r="Z12" s="840"/>
      <c r="AA12" s="841"/>
      <c r="AB12" s="798"/>
      <c r="AC12" s="798"/>
      <c r="AD12" s="798"/>
      <c r="AE12" s="798"/>
      <c r="AF12" s="798"/>
      <c r="AG12" s="798"/>
      <c r="AH12" s="797"/>
      <c r="AI12" s="797"/>
      <c r="AJ12" s="797"/>
      <c r="AK12" s="797"/>
      <c r="AL12" s="797"/>
      <c r="AM12" s="797"/>
      <c r="AN12" s="797"/>
      <c r="AO12" s="797"/>
      <c r="AP12" s="797"/>
      <c r="AQ12" s="798"/>
      <c r="AR12" s="797"/>
      <c r="AS12" s="797"/>
      <c r="AT12" s="797"/>
      <c r="AU12" s="797"/>
      <c r="AV12" s="797"/>
      <c r="AW12" s="807"/>
      <c r="AX12" s="797"/>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IF(A14=AC167, ROUND(SUM(F9:F12)*E14,0),IF(A14=AC166,ROUND(F9*E14,0),ROUND(F9*E14,0)))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798"/>
      <c r="X13" s="798"/>
      <c r="Y13" s="2"/>
      <c r="Z13" s="840"/>
      <c r="AA13" s="798"/>
      <c r="AB13" s="798"/>
      <c r="AC13" s="798"/>
      <c r="AD13" s="798"/>
      <c r="AE13" s="798"/>
      <c r="AF13" s="798"/>
      <c r="AG13" s="798"/>
      <c r="AH13" s="797"/>
      <c r="AI13" s="797"/>
      <c r="AJ13" s="797"/>
      <c r="AK13" s="797"/>
      <c r="AL13" s="797"/>
      <c r="AM13" s="797"/>
      <c r="AN13" s="797"/>
      <c r="AO13" s="797"/>
      <c r="AP13" s="797"/>
      <c r="AQ13" s="798"/>
      <c r="AR13" s="797"/>
      <c r="AS13" s="797"/>
      <c r="AT13" s="797"/>
      <c r="AU13" s="797"/>
      <c r="AV13" s="797"/>
      <c r="AW13" s="807"/>
      <c r="AX13" s="797"/>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2949" t="s">
        <v>360</v>
      </c>
      <c r="B14" s="2950"/>
      <c r="C14" s="2950"/>
      <c r="D14" s="859" t="str">
        <f>IF(A14=AC165,"(15.00% max)","(25.00% max)")</f>
        <v>(15.00% max)</v>
      </c>
      <c r="E14" s="860">
        <v>0</v>
      </c>
      <c r="F14" s="861">
        <f>ROUND(F13,0)</f>
        <v>0</v>
      </c>
      <c r="G14" s="2253" t="str">
        <f>IF(AND(F14&lt;&gt;0, 1-I14-K14-Q14-S14-M14-O14),1-I14-K14-Q14-S14-M14-O14,"")</f>
        <v/>
      </c>
      <c r="H14" s="862">
        <f>ROUND(IF((F14*G14)&lt;0.001,"",F14*G14),0)</f>
        <v>0</v>
      </c>
      <c r="I14" s="863"/>
      <c r="J14" s="864">
        <f>ROUND(I14*F14,0)</f>
        <v>0</v>
      </c>
      <c r="K14" s="2254"/>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798"/>
      <c r="X14" s="798"/>
      <c r="Y14" s="2"/>
      <c r="Z14" s="840"/>
      <c r="AA14" s="535"/>
      <c r="AB14" s="798"/>
      <c r="AC14" s="798"/>
      <c r="AD14" s="798"/>
      <c r="AE14" s="798"/>
      <c r="AF14" s="798"/>
      <c r="AG14" s="798"/>
      <c r="AH14" s="797"/>
      <c r="AI14" s="797"/>
      <c r="AJ14" s="797"/>
      <c r="AK14" s="797"/>
      <c r="AL14" s="797"/>
      <c r="AM14" s="797"/>
      <c r="AN14" s="797"/>
      <c r="AO14" s="797"/>
      <c r="AP14" s="797"/>
      <c r="AQ14" s="798"/>
      <c r="AR14" s="797"/>
      <c r="AS14" s="797"/>
      <c r="AT14" s="797"/>
      <c r="AU14" s="797"/>
      <c r="AV14" s="797"/>
      <c r="AW14" s="807"/>
      <c r="AX14" s="797"/>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798"/>
      <c r="X15" s="798"/>
      <c r="Y15" s="2"/>
      <c r="Z15" s="840"/>
      <c r="AA15" s="798"/>
      <c r="AB15" s="798"/>
      <c r="AC15" s="798"/>
      <c r="AD15" s="798"/>
      <c r="AE15" s="798"/>
      <c r="AF15" s="798"/>
      <c r="AG15" s="798"/>
      <c r="AH15" s="797"/>
      <c r="AI15" s="797"/>
      <c r="AJ15" s="797"/>
      <c r="AK15" s="797"/>
      <c r="AL15" s="797"/>
      <c r="AM15" s="797"/>
      <c r="AN15" s="797"/>
      <c r="AO15" s="797"/>
      <c r="AP15" s="797"/>
      <c r="AQ15" s="798"/>
      <c r="AR15" s="797"/>
      <c r="AS15" s="797"/>
      <c r="AT15" s="797"/>
      <c r="AU15" s="797"/>
      <c r="AV15" s="797"/>
      <c r="AW15" s="807"/>
      <c r="AX15" s="797"/>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798"/>
      <c r="X16" s="798"/>
      <c r="Y16" s="2"/>
      <c r="Z16" s="798"/>
      <c r="AA16" s="798"/>
      <c r="AB16" s="798"/>
      <c r="AC16" s="798"/>
      <c r="AD16" s="798"/>
      <c r="AE16" s="798"/>
      <c r="AF16" s="798"/>
      <c r="AG16" s="798"/>
      <c r="AH16" s="797"/>
      <c r="AI16" s="797"/>
      <c r="AJ16" s="797"/>
      <c r="AK16" s="797"/>
      <c r="AL16" s="797"/>
      <c r="AM16" s="797"/>
      <c r="AN16" s="797"/>
      <c r="AO16" s="797"/>
      <c r="AP16" s="797"/>
      <c r="AQ16" s="798"/>
      <c r="AR16" s="797"/>
      <c r="AS16" s="797"/>
      <c r="AT16" s="797"/>
      <c r="AU16" s="797"/>
      <c r="AV16" s="797"/>
      <c r="AW16" s="807"/>
      <c r="AX16" s="797"/>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892" t="s">
        <v>49</v>
      </c>
      <c r="F17" s="893"/>
      <c r="G17" s="894"/>
      <c r="H17" s="893"/>
      <c r="I17" s="895"/>
      <c r="J17" s="896"/>
      <c r="K17" s="894"/>
      <c r="L17" s="897"/>
      <c r="M17" s="898"/>
      <c r="N17" s="2394"/>
      <c r="O17" s="898"/>
      <c r="P17" s="2275"/>
      <c r="Q17" s="885"/>
      <c r="R17" s="2276"/>
      <c r="S17" s="2185"/>
      <c r="T17" s="2277"/>
      <c r="U17" s="900"/>
      <c r="V17" s="901"/>
      <c r="W17" s="902"/>
      <c r="X17" s="902"/>
      <c r="Y17" s="2"/>
      <c r="Z17" s="902"/>
      <c r="AA17" s="902"/>
      <c r="AB17" s="902"/>
      <c r="AC17" s="902"/>
      <c r="AD17" s="902"/>
      <c r="AE17" s="902"/>
      <c r="AF17" s="902"/>
      <c r="AG17" s="902"/>
      <c r="AH17" s="797"/>
      <c r="AI17" s="797"/>
      <c r="AJ17" s="797"/>
      <c r="AK17" s="797"/>
      <c r="AL17" s="797"/>
      <c r="AM17" s="797"/>
      <c r="AN17" s="797"/>
      <c r="AO17" s="797"/>
      <c r="AP17" s="797"/>
      <c r="AQ17" s="903"/>
      <c r="AR17" s="797"/>
      <c r="AS17" s="797"/>
      <c r="AT17" s="797"/>
      <c r="AU17" s="904"/>
      <c r="AV17" s="797"/>
      <c r="AW17" s="807"/>
      <c r="AX17" s="797"/>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906" t="s">
        <v>382</v>
      </c>
      <c r="F18" s="907"/>
      <c r="G18" s="908"/>
      <c r="H18" s="907"/>
      <c r="I18" s="909"/>
      <c r="J18" s="910"/>
      <c r="K18" s="911"/>
      <c r="L18" s="912"/>
      <c r="M18" s="885"/>
      <c r="N18" s="2378"/>
      <c r="O18" s="885"/>
      <c r="P18" s="917"/>
      <c r="Q18" s="885"/>
      <c r="R18" s="917"/>
      <c r="S18" s="2185"/>
      <c r="T18" s="2277"/>
      <c r="U18" s="914"/>
      <c r="V18" s="915"/>
      <c r="W18" s="840"/>
      <c r="X18" s="798"/>
      <c r="Y18" s="2"/>
      <c r="Z18" s="798"/>
      <c r="AA18" s="798"/>
      <c r="AB18" s="798"/>
      <c r="AC18" s="798"/>
      <c r="AD18" s="798"/>
      <c r="AE18" s="798"/>
      <c r="AF18" s="798"/>
      <c r="AG18" s="798"/>
      <c r="AH18" s="797"/>
      <c r="AI18" s="797"/>
      <c r="AJ18" s="797"/>
      <c r="AK18" s="797"/>
      <c r="AL18" s="797"/>
      <c r="AM18" s="797"/>
      <c r="AN18" s="797"/>
      <c r="AO18" s="797"/>
      <c r="AP18" s="797"/>
      <c r="AQ18" s="798"/>
      <c r="AR18" s="797"/>
      <c r="AS18" s="797"/>
      <c r="AT18" s="797"/>
      <c r="AU18" s="797"/>
      <c r="AV18" s="797"/>
      <c r="AW18" s="807"/>
      <c r="AX18" s="797"/>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c r="K19" s="918"/>
      <c r="L19" s="917"/>
      <c r="M19" s="885"/>
      <c r="N19" s="2387"/>
      <c r="O19" s="898"/>
      <c r="P19" s="1076"/>
      <c r="Q19" s="885"/>
      <c r="R19" s="2278"/>
      <c r="S19" s="2185"/>
      <c r="T19" s="2277"/>
      <c r="U19" s="921"/>
      <c r="V19" s="922"/>
      <c r="W19" s="840"/>
      <c r="X19" s="798"/>
      <c r="Y19" s="2"/>
      <c r="Z19" s="798"/>
      <c r="AA19" s="798"/>
      <c r="AB19" s="798"/>
      <c r="AC19" s="798"/>
      <c r="AD19" s="798"/>
      <c r="AE19" s="798"/>
      <c r="AF19" s="798"/>
      <c r="AG19" s="798"/>
      <c r="AH19" s="797"/>
      <c r="AI19" s="797"/>
      <c r="AJ19" s="797"/>
      <c r="AK19" s="797"/>
      <c r="AL19" s="797"/>
      <c r="AM19" s="797"/>
      <c r="AN19" s="797"/>
      <c r="AO19" s="797"/>
      <c r="AP19" s="797"/>
      <c r="AQ19" s="798"/>
      <c r="AR19" s="797"/>
      <c r="AS19" s="797"/>
      <c r="AT19" s="797"/>
      <c r="AU19" s="797"/>
      <c r="AV19" s="797"/>
      <c r="AW19" s="807"/>
      <c r="AX19" s="797"/>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2916" t="s">
        <v>165</v>
      </c>
      <c r="M20" s="2917"/>
      <c r="N20" s="2388"/>
      <c r="O20" s="2258"/>
      <c r="P20" s="1717"/>
      <c r="Q20" s="2257"/>
      <c r="R20" s="1717"/>
      <c r="S20" s="2258"/>
      <c r="T20" s="2256"/>
      <c r="U20" s="921"/>
      <c r="V20" s="922"/>
      <c r="W20" s="840"/>
      <c r="X20" s="798"/>
      <c r="Y20" s="2"/>
      <c r="Z20" s="798"/>
      <c r="AA20" s="798"/>
      <c r="AB20" s="798"/>
      <c r="AC20" s="798"/>
      <c r="AD20" s="798"/>
      <c r="AE20" s="798"/>
      <c r="AF20" s="798"/>
      <c r="AG20" s="798"/>
      <c r="AH20" s="797"/>
      <c r="AI20" s="797"/>
      <c r="AJ20" s="797"/>
      <c r="AK20" s="797"/>
      <c r="AL20" s="797"/>
      <c r="AM20" s="797"/>
      <c r="AN20" s="797"/>
      <c r="AO20" s="797"/>
      <c r="AP20" s="797"/>
      <c r="AQ20" s="798"/>
      <c r="AR20" s="797"/>
      <c r="AS20" s="797"/>
      <c r="AT20" s="797"/>
      <c r="AU20" s="797"/>
      <c r="AV20" s="797"/>
      <c r="AW20" s="807"/>
      <c r="AX20" s="797"/>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Active",IF('BR1'!$L$20="ACTIVE","The BR1 is currently Active",IF('ORIGINAL BUDGET'!$L$20="ACTIVE","","Please Activate a budget"))))</f>
        <v/>
      </c>
      <c r="M21" s="930"/>
      <c r="N21" s="931"/>
      <c r="O21" s="2257"/>
      <c r="P21" s="1717"/>
      <c r="Q21" s="2257"/>
      <c r="R21" s="1717"/>
      <c r="S21" s="1717"/>
      <c r="T21" s="2202"/>
      <c r="U21" s="932"/>
      <c r="V21" s="922"/>
      <c r="W21" s="840"/>
      <c r="X21" s="798"/>
      <c r="Y21" s="2"/>
      <c r="Z21" s="798"/>
      <c r="AA21" s="798"/>
      <c r="AB21" s="798"/>
      <c r="AC21" s="798"/>
      <c r="AD21" s="798"/>
      <c r="AE21" s="798"/>
      <c r="AF21" s="798"/>
      <c r="AG21" s="798"/>
      <c r="AH21" s="797"/>
      <c r="AI21" s="797"/>
      <c r="AJ21" s="797"/>
      <c r="AK21" s="797"/>
      <c r="AL21" s="797"/>
      <c r="AM21" s="797"/>
      <c r="AN21" s="797"/>
      <c r="AO21" s="797"/>
      <c r="AP21" s="797"/>
      <c r="AQ21" s="798"/>
      <c r="AR21" s="797"/>
      <c r="AS21" s="797"/>
      <c r="AT21" s="797"/>
      <c r="AU21" s="797"/>
      <c r="AV21" s="797"/>
      <c r="AW21" s="807"/>
      <c r="AX21" s="797"/>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2805">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
        <v>329</v>
      </c>
      <c r="I55" s="1147"/>
      <c r="J55" s="1146">
        <f>LOOKUP(J53,PCATitles,PCACodes)</f>
        <v>0</v>
      </c>
      <c r="K55" s="1147"/>
      <c r="L55" s="1146"/>
      <c r="M55" s="1148"/>
      <c r="N55" s="1146" t="s">
        <v>295</v>
      </c>
      <c r="O55" s="1146"/>
      <c r="P55" s="1146"/>
      <c r="Q55" s="1146"/>
      <c r="R55" s="1146">
        <f>LOOKUP(R53,PCATitles,PCACodes)</f>
        <v>0</v>
      </c>
      <c r="S55" s="1146"/>
      <c r="T55" s="1146">
        <f>IF(C4="California Home Visiting Program","-",LOOKUP(T53,PCATitles,PCACodes))</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1202"/>
      <c r="H63" s="1203"/>
      <c r="I63" s="1204"/>
      <c r="J63" s="1205"/>
      <c r="K63" s="1206"/>
      <c r="L63" s="1205"/>
      <c r="M63" s="2343"/>
      <c r="N63" s="2399"/>
      <c r="O63" s="2343"/>
      <c r="P63" s="2356"/>
      <c r="Q63" s="2357"/>
      <c r="R63" s="2358"/>
      <c r="S63" s="2357"/>
      <c r="T63" s="2359"/>
      <c r="U63" s="1207"/>
      <c r="V63" s="944"/>
      <c r="W63" s="945"/>
      <c r="X63" s="2"/>
      <c r="Y63" s="2"/>
      <c r="Z63" s="798"/>
      <c r="AA63" s="2887"/>
      <c r="AB63" s="798"/>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208"/>
      <c r="H64" s="1209"/>
      <c r="I64" s="1210"/>
      <c r="J64" s="1209"/>
      <c r="K64" s="1210"/>
      <c r="L64" s="1209"/>
      <c r="M64" s="2345"/>
      <c r="N64" s="2361"/>
      <c r="O64" s="2345"/>
      <c r="P64" s="2360"/>
      <c r="Q64" s="2345"/>
      <c r="R64" s="2360"/>
      <c r="S64" s="2345"/>
      <c r="T64" s="2361"/>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798"/>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2988"/>
      <c r="C67" s="2989"/>
      <c r="D67" s="2989"/>
      <c r="E67" s="2990"/>
      <c r="F67" s="2800"/>
      <c r="G67" s="1228" t="str">
        <f>IF(AND(F67&lt;&gt;0, 1-I67-K67-Q67-S67-M67-O67),1-I67-K67-Q67-S67-M67-O67,"")</f>
        <v/>
      </c>
      <c r="H67" s="1229">
        <f t="shared" ref="H67:H86" si="1">IF(AND(G67*F67&lt;0.0001,G67*F67&gt;0),"",G67*F67)</f>
        <v>0</v>
      </c>
      <c r="I67" s="1230"/>
      <c r="J67" s="1229">
        <f>I67*F67</f>
        <v>0</v>
      </c>
      <c r="K67" s="1231"/>
      <c r="L67" s="1232">
        <f>K67*F67</f>
        <v>0</v>
      </c>
      <c r="M67" s="1233" t="b">
        <f>IF($F67&gt;0,($BF$115))</f>
        <v>0</v>
      </c>
      <c r="N67" s="2402">
        <f>M67*F67</f>
        <v>0</v>
      </c>
      <c r="O67" s="1234"/>
      <c r="P67" s="1235">
        <f>O67*F67</f>
        <v>0</v>
      </c>
      <c r="Q67" s="1234"/>
      <c r="R67" s="1235">
        <f>Q67*F67</f>
        <v>0</v>
      </c>
      <c r="S67" s="1234"/>
      <c r="T67" s="1235">
        <f>S67*F67</f>
        <v>0</v>
      </c>
      <c r="U67" s="2884"/>
      <c r="V67" s="2869"/>
      <c r="W67" s="1236"/>
      <c r="X67" s="1237"/>
      <c r="Y67" s="2"/>
      <c r="Z67" s="1238"/>
      <c r="AA67" s="535"/>
      <c r="AB67" s="798"/>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2988"/>
      <c r="C68" s="2989"/>
      <c r="D68" s="2989"/>
      <c r="E68" s="2990"/>
      <c r="F68" s="2801"/>
      <c r="G68" s="1241" t="str">
        <f>IF(AND(F68&lt;&gt;0, 1-I68-K68-Q68-S68-M68-O68),1-I68-K68-Q68-S68-M68-O68,"")</f>
        <v/>
      </c>
      <c r="H68" s="1242">
        <f t="shared" si="1"/>
        <v>0</v>
      </c>
      <c r="I68" s="1243"/>
      <c r="J68" s="1244">
        <f>I68*F68</f>
        <v>0</v>
      </c>
      <c r="K68" s="1245"/>
      <c r="L68" s="1246">
        <f>K68*F68</f>
        <v>0</v>
      </c>
      <c r="M68" s="1233" t="b">
        <f>IF($F68&gt;0,($K$2))</f>
        <v>0</v>
      </c>
      <c r="N68" s="2403">
        <f>M68*F68</f>
        <v>0</v>
      </c>
      <c r="O68" s="1247"/>
      <c r="P68" s="1248">
        <f>O68*F68</f>
        <v>0</v>
      </c>
      <c r="Q68" s="1247"/>
      <c r="R68" s="1248">
        <f>Q68*F68</f>
        <v>0</v>
      </c>
      <c r="S68" s="1247"/>
      <c r="T68" s="1248">
        <f>S68*F68</f>
        <v>0</v>
      </c>
      <c r="U68" s="2884"/>
      <c r="V68" s="2869"/>
      <c r="W68" s="1236"/>
      <c r="X68" s="1237"/>
      <c r="Y68" s="2"/>
      <c r="Z68" s="1238"/>
      <c r="AA68" s="535"/>
      <c r="AB68" s="798"/>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c r="C69" s="2989"/>
      <c r="D69" s="2989"/>
      <c r="E69" s="2990"/>
      <c r="F69" s="2801"/>
      <c r="G69" s="1249" t="str">
        <f t="shared" ref="G69" si="2">IF(AND(F69&lt;&gt;0, 1-I69-K69-Q69-S69-M69-O69),1-I69-K69-Q69-S69-M69-O69,"")</f>
        <v/>
      </c>
      <c r="H69" s="1250">
        <f t="shared" si="1"/>
        <v>0</v>
      </c>
      <c r="I69" s="1243"/>
      <c r="J69" s="1251"/>
      <c r="K69" s="1249"/>
      <c r="L69" s="1246">
        <f t="shared" ref="L69:L71" si="3">K69*F69</f>
        <v>0</v>
      </c>
      <c r="M69" s="1233" t="b">
        <f t="shared" ref="M69:M73" si="4">IF($F69&gt;0,($K$2))</f>
        <v>0</v>
      </c>
      <c r="N69" s="2403">
        <f t="shared" ref="N69:N86" si="5">M69*F69</f>
        <v>0</v>
      </c>
      <c r="O69" s="1247"/>
      <c r="P69" s="1252">
        <f t="shared" ref="P69:P71" si="6">O69*F69</f>
        <v>0</v>
      </c>
      <c r="Q69" s="1247"/>
      <c r="R69" s="1252"/>
      <c r="S69" s="1247"/>
      <c r="T69" s="1252">
        <f t="shared" ref="T69:T86" si="7">S69*F69</f>
        <v>0</v>
      </c>
      <c r="U69" s="2884">
        <f>$K$2-(S69+Q69+O69+M69)</f>
        <v>0</v>
      </c>
      <c r="V69" s="2869"/>
      <c r="W69" s="1236"/>
      <c r="X69" s="1237"/>
      <c r="Y69" s="2"/>
      <c r="Z69" s="799"/>
      <c r="AA69" s="535"/>
      <c r="AB69" s="798"/>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c r="C70" s="2989"/>
      <c r="D70" s="2989"/>
      <c r="E70" s="2990"/>
      <c r="F70" s="2801"/>
      <c r="G70" s="1249" t="str">
        <f t="shared" ref="G70:G86" si="8">IF(AND(F70&lt;&gt;0, 1-I70-K70-Q70-S70-M70-O70),1-I70-K70-Q70-S70-M70-O70,"")</f>
        <v/>
      </c>
      <c r="H70" s="1250">
        <f t="shared" si="1"/>
        <v>0</v>
      </c>
      <c r="I70" s="1243"/>
      <c r="J70" s="1251">
        <f>ROUND(I70*F70,2)</f>
        <v>0</v>
      </c>
      <c r="K70" s="1249"/>
      <c r="L70" s="1246">
        <f t="shared" si="3"/>
        <v>0</v>
      </c>
      <c r="M70" s="1233" t="b">
        <f t="shared" si="4"/>
        <v>0</v>
      </c>
      <c r="N70" s="2403">
        <f t="shared" si="5"/>
        <v>0</v>
      </c>
      <c r="O70" s="1247"/>
      <c r="P70" s="1252">
        <f t="shared" si="6"/>
        <v>0</v>
      </c>
      <c r="Q70" s="1247"/>
      <c r="R70" s="1252"/>
      <c r="S70" s="1247"/>
      <c r="T70" s="1252">
        <f t="shared" si="7"/>
        <v>0</v>
      </c>
      <c r="U70" s="2884">
        <f t="shared" ref="U70:U86" si="9">$K$2-(S70+Q70+O70+M70)</f>
        <v>0</v>
      </c>
      <c r="V70" s="2869"/>
      <c r="W70" s="1236"/>
      <c r="X70" s="1237"/>
      <c r="Y70" s="2"/>
      <c r="Z70" s="799"/>
      <c r="AA70" s="535"/>
      <c r="AB70" s="798"/>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c r="C71" s="2989"/>
      <c r="D71" s="2989"/>
      <c r="E71" s="2990"/>
      <c r="F71" s="2801"/>
      <c r="G71" s="1249" t="str">
        <f t="shared" si="8"/>
        <v/>
      </c>
      <c r="H71" s="1250">
        <f t="shared" si="1"/>
        <v>0</v>
      </c>
      <c r="I71" s="1243"/>
      <c r="J71" s="1251">
        <f>ROUND(I71*F71,2)</f>
        <v>0</v>
      </c>
      <c r="K71" s="1249"/>
      <c r="L71" s="1246">
        <f t="shared" si="3"/>
        <v>0</v>
      </c>
      <c r="M71" s="1233" t="b">
        <f t="shared" si="4"/>
        <v>0</v>
      </c>
      <c r="N71" s="2403">
        <f t="shared" si="5"/>
        <v>0</v>
      </c>
      <c r="O71" s="1247"/>
      <c r="P71" s="1252">
        <f t="shared" si="6"/>
        <v>0</v>
      </c>
      <c r="Q71" s="1247"/>
      <c r="R71" s="1252"/>
      <c r="S71" s="1247"/>
      <c r="T71" s="1252">
        <f t="shared" si="7"/>
        <v>0</v>
      </c>
      <c r="U71" s="2884">
        <f t="shared" si="9"/>
        <v>0</v>
      </c>
      <c r="V71" s="2869"/>
      <c r="W71" s="1236"/>
      <c r="X71" s="1237"/>
      <c r="Y71" s="2"/>
      <c r="Z71" s="799"/>
      <c r="AA71" s="535"/>
      <c r="AB71" s="798"/>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c r="C72" s="2989"/>
      <c r="D72" s="2989"/>
      <c r="E72" s="2990"/>
      <c r="F72" s="1240"/>
      <c r="G72" s="1254" t="str">
        <f t="shared" si="8"/>
        <v/>
      </c>
      <c r="H72" s="1250">
        <f t="shared" si="1"/>
        <v>0</v>
      </c>
      <c r="I72" s="1243"/>
      <c r="J72" s="1255">
        <f>I72*F72</f>
        <v>0</v>
      </c>
      <c r="K72" s="1245"/>
      <c r="L72" s="1246">
        <f>K72*F72</f>
        <v>0</v>
      </c>
      <c r="M72" s="1233" t="b">
        <f t="shared" si="4"/>
        <v>0</v>
      </c>
      <c r="N72" s="2403">
        <f t="shared" si="5"/>
        <v>0</v>
      </c>
      <c r="O72" s="1247"/>
      <c r="P72" s="1252">
        <f>O72*F72</f>
        <v>0</v>
      </c>
      <c r="Q72" s="1247"/>
      <c r="R72" s="1252"/>
      <c r="S72" s="1247"/>
      <c r="T72" s="1252">
        <f t="shared" si="7"/>
        <v>0</v>
      </c>
      <c r="U72" s="2884">
        <f t="shared" si="9"/>
        <v>0</v>
      </c>
      <c r="V72" s="2869"/>
      <c r="W72" s="1236"/>
      <c r="X72" s="1237"/>
      <c r="Y72" s="2"/>
      <c r="Z72" s="799"/>
      <c r="AA72" s="535"/>
      <c r="AB72" s="798"/>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c r="C73" s="2989"/>
      <c r="D73" s="2989"/>
      <c r="E73" s="2990"/>
      <c r="F73" s="1240"/>
      <c r="G73" s="1256" t="str">
        <f t="shared" si="8"/>
        <v/>
      </c>
      <c r="H73" s="1250">
        <f t="shared" si="1"/>
        <v>0</v>
      </c>
      <c r="I73" s="1243"/>
      <c r="J73" s="1257">
        <f t="shared" ref="J73:J86" si="10">I73*F73</f>
        <v>0</v>
      </c>
      <c r="K73" s="1245"/>
      <c r="L73" s="1246">
        <f t="shared" ref="L73:L86" si="11">K73*F73</f>
        <v>0</v>
      </c>
      <c r="M73" s="1233" t="b">
        <f t="shared" si="4"/>
        <v>0</v>
      </c>
      <c r="N73" s="2403">
        <f t="shared" si="5"/>
        <v>0</v>
      </c>
      <c r="O73" s="1247"/>
      <c r="P73" s="1252">
        <f t="shared" ref="P73:P86" si="12">O73*F73</f>
        <v>0</v>
      </c>
      <c r="Q73" s="1247"/>
      <c r="R73" s="1252"/>
      <c r="S73" s="1247"/>
      <c r="T73" s="1252">
        <f t="shared" si="7"/>
        <v>0</v>
      </c>
      <c r="U73" s="2884">
        <f t="shared" si="9"/>
        <v>0</v>
      </c>
      <c r="V73" s="2869"/>
      <c r="W73" s="1236"/>
      <c r="X73" s="1237"/>
      <c r="Y73" s="2"/>
      <c r="Z73" s="799"/>
      <c r="AA73" s="535"/>
      <c r="AB73" s="798"/>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c r="C74" s="2989"/>
      <c r="D74" s="2989"/>
      <c r="E74" s="2990"/>
      <c r="F74" s="1240"/>
      <c r="G74" s="1256" t="str">
        <f t="shared" si="8"/>
        <v/>
      </c>
      <c r="H74" s="1250">
        <f t="shared" si="1"/>
        <v>0</v>
      </c>
      <c r="I74" s="1243"/>
      <c r="J74" s="1257">
        <f t="shared" si="10"/>
        <v>0</v>
      </c>
      <c r="K74" s="1245"/>
      <c r="L74" s="1246">
        <f t="shared" si="11"/>
        <v>0</v>
      </c>
      <c r="M74" s="1233" t="b">
        <f t="shared" ref="M74:M86" si="13">IF($F74&gt;0,($K$2))</f>
        <v>0</v>
      </c>
      <c r="N74" s="2403">
        <f t="shared" si="5"/>
        <v>0</v>
      </c>
      <c r="O74" s="1247"/>
      <c r="P74" s="1252">
        <f t="shared" si="12"/>
        <v>0</v>
      </c>
      <c r="Q74" s="1247"/>
      <c r="R74" s="1252"/>
      <c r="S74" s="1247"/>
      <c r="T74" s="1252">
        <f t="shared" si="7"/>
        <v>0</v>
      </c>
      <c r="U74" s="2884">
        <f t="shared" si="9"/>
        <v>0</v>
      </c>
      <c r="V74" s="2869"/>
      <c r="W74" s="1236"/>
      <c r="X74" s="1237"/>
      <c r="Y74" s="2"/>
      <c r="Z74" s="799"/>
      <c r="AA74" s="535"/>
      <c r="AB74" s="798"/>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c r="C75" s="2989"/>
      <c r="D75" s="2989"/>
      <c r="E75" s="2990"/>
      <c r="F75" s="1240"/>
      <c r="G75" s="1256" t="str">
        <f t="shared" si="8"/>
        <v/>
      </c>
      <c r="H75" s="1250">
        <f t="shared" si="1"/>
        <v>0</v>
      </c>
      <c r="I75" s="1243"/>
      <c r="J75" s="1257">
        <f t="shared" si="10"/>
        <v>0</v>
      </c>
      <c r="K75" s="1245"/>
      <c r="L75" s="1246">
        <f t="shared" si="11"/>
        <v>0</v>
      </c>
      <c r="M75" s="1233" t="b">
        <f t="shared" si="13"/>
        <v>0</v>
      </c>
      <c r="N75" s="2403">
        <f t="shared" si="5"/>
        <v>0</v>
      </c>
      <c r="O75" s="1247"/>
      <c r="P75" s="1252">
        <f t="shared" si="12"/>
        <v>0</v>
      </c>
      <c r="Q75" s="1247"/>
      <c r="R75" s="1252"/>
      <c r="S75" s="1247"/>
      <c r="T75" s="1252">
        <f t="shared" si="7"/>
        <v>0</v>
      </c>
      <c r="U75" s="2884">
        <f t="shared" si="9"/>
        <v>0</v>
      </c>
      <c r="V75" s="2869"/>
      <c r="W75" s="1236"/>
      <c r="X75" s="1237"/>
      <c r="Y75" s="2"/>
      <c r="Z75" s="799"/>
      <c r="AA75" s="535"/>
      <c r="AB75" s="798"/>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c r="C76" s="2989"/>
      <c r="D76" s="2989"/>
      <c r="E76" s="2990"/>
      <c r="F76" s="1240"/>
      <c r="G76" s="1256" t="str">
        <f t="shared" si="8"/>
        <v/>
      </c>
      <c r="H76" s="1250">
        <f t="shared" si="1"/>
        <v>0</v>
      </c>
      <c r="I76" s="1243"/>
      <c r="J76" s="1257">
        <f t="shared" si="10"/>
        <v>0</v>
      </c>
      <c r="K76" s="1245"/>
      <c r="L76" s="1246">
        <f t="shared" si="11"/>
        <v>0</v>
      </c>
      <c r="M76" s="1233" t="b">
        <f t="shared" si="13"/>
        <v>0</v>
      </c>
      <c r="N76" s="2403">
        <f t="shared" si="5"/>
        <v>0</v>
      </c>
      <c r="O76" s="1247"/>
      <c r="P76" s="1252">
        <f t="shared" si="12"/>
        <v>0</v>
      </c>
      <c r="Q76" s="1247"/>
      <c r="R76" s="1252"/>
      <c r="S76" s="1247"/>
      <c r="T76" s="1252">
        <f t="shared" si="7"/>
        <v>0</v>
      </c>
      <c r="U76" s="2884">
        <f t="shared" si="9"/>
        <v>0</v>
      </c>
      <c r="V76" s="2869"/>
      <c r="W76" s="1236"/>
      <c r="X76" s="1237"/>
      <c r="Y76" s="2"/>
      <c r="Z76" s="799"/>
      <c r="AA76" s="535"/>
      <c r="AB76" s="798"/>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c r="C77" s="2989"/>
      <c r="D77" s="2989"/>
      <c r="E77" s="2990"/>
      <c r="F77" s="1240"/>
      <c r="G77" s="1256" t="str">
        <f t="shared" si="8"/>
        <v/>
      </c>
      <c r="H77" s="1250">
        <f t="shared" si="1"/>
        <v>0</v>
      </c>
      <c r="I77" s="1243"/>
      <c r="J77" s="1257">
        <f t="shared" si="10"/>
        <v>0</v>
      </c>
      <c r="K77" s="1245"/>
      <c r="L77" s="1246">
        <f t="shared" si="11"/>
        <v>0</v>
      </c>
      <c r="M77" s="1233" t="b">
        <f t="shared" si="13"/>
        <v>0</v>
      </c>
      <c r="N77" s="2403">
        <f t="shared" si="5"/>
        <v>0</v>
      </c>
      <c r="O77" s="1247"/>
      <c r="P77" s="1252">
        <f t="shared" si="12"/>
        <v>0</v>
      </c>
      <c r="Q77" s="1247"/>
      <c r="R77" s="1252"/>
      <c r="S77" s="1247"/>
      <c r="T77" s="1252">
        <f t="shared" si="7"/>
        <v>0</v>
      </c>
      <c r="U77" s="2884">
        <f t="shared" si="9"/>
        <v>0</v>
      </c>
      <c r="V77" s="2869"/>
      <c r="W77" s="1236"/>
      <c r="X77" s="1237"/>
      <c r="Y77" s="2"/>
      <c r="Z77" s="799"/>
      <c r="AA77" s="535"/>
      <c r="AB77" s="798"/>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c r="C78" s="2989"/>
      <c r="D78" s="2989"/>
      <c r="E78" s="2990"/>
      <c r="F78" s="1240"/>
      <c r="G78" s="1256" t="str">
        <f t="shared" si="8"/>
        <v/>
      </c>
      <c r="H78" s="1250">
        <f t="shared" si="1"/>
        <v>0</v>
      </c>
      <c r="I78" s="1243"/>
      <c r="J78" s="1257">
        <f t="shared" si="10"/>
        <v>0</v>
      </c>
      <c r="K78" s="1245"/>
      <c r="L78" s="1246">
        <f t="shared" si="11"/>
        <v>0</v>
      </c>
      <c r="M78" s="1258" t="b">
        <f t="shared" si="13"/>
        <v>0</v>
      </c>
      <c r="N78" s="2403">
        <f t="shared" si="5"/>
        <v>0</v>
      </c>
      <c r="O78" s="1247"/>
      <c r="P78" s="1252">
        <f t="shared" si="12"/>
        <v>0</v>
      </c>
      <c r="Q78" s="1247"/>
      <c r="R78" s="1252"/>
      <c r="S78" s="1247"/>
      <c r="T78" s="1252">
        <f t="shared" si="7"/>
        <v>0</v>
      </c>
      <c r="U78" s="2884">
        <f t="shared" si="9"/>
        <v>0</v>
      </c>
      <c r="V78" s="2869"/>
      <c r="W78" s="1236"/>
      <c r="X78" s="1237"/>
      <c r="Y78" s="2"/>
      <c r="Z78" s="799"/>
      <c r="AA78" s="535"/>
      <c r="AB78" s="798"/>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c r="C79" s="2989"/>
      <c r="D79" s="2989"/>
      <c r="E79" s="2990"/>
      <c r="F79" s="1240"/>
      <c r="G79" s="1256" t="str">
        <f t="shared" si="8"/>
        <v/>
      </c>
      <c r="H79" s="1250">
        <f t="shared" si="1"/>
        <v>0</v>
      </c>
      <c r="I79" s="1243"/>
      <c r="J79" s="1257">
        <f t="shared" si="10"/>
        <v>0</v>
      </c>
      <c r="K79" s="1245"/>
      <c r="L79" s="1246">
        <f t="shared" si="11"/>
        <v>0</v>
      </c>
      <c r="M79" s="1233" t="b">
        <f t="shared" si="13"/>
        <v>0</v>
      </c>
      <c r="N79" s="2403">
        <f t="shared" si="5"/>
        <v>0</v>
      </c>
      <c r="O79" s="1247"/>
      <c r="P79" s="1252">
        <f t="shared" si="12"/>
        <v>0</v>
      </c>
      <c r="Q79" s="1247"/>
      <c r="R79" s="1252"/>
      <c r="S79" s="1247"/>
      <c r="T79" s="1252">
        <f t="shared" si="7"/>
        <v>0</v>
      </c>
      <c r="U79" s="2884">
        <f t="shared" si="9"/>
        <v>0</v>
      </c>
      <c r="V79" s="2869"/>
      <c r="W79" s="1236"/>
      <c r="X79" s="1237"/>
      <c r="Y79" s="2"/>
      <c r="Z79" s="799"/>
      <c r="AA79" s="535"/>
      <c r="AB79" s="798"/>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c r="C80" s="2989"/>
      <c r="D80" s="2989"/>
      <c r="E80" s="2990"/>
      <c r="F80" s="1240"/>
      <c r="G80" s="1256" t="str">
        <f t="shared" si="8"/>
        <v/>
      </c>
      <c r="H80" s="1250">
        <f t="shared" si="1"/>
        <v>0</v>
      </c>
      <c r="I80" s="1243"/>
      <c r="J80" s="1257">
        <f t="shared" si="10"/>
        <v>0</v>
      </c>
      <c r="K80" s="1245"/>
      <c r="L80" s="1246">
        <f t="shared" si="11"/>
        <v>0</v>
      </c>
      <c r="M80" s="1233" t="b">
        <f t="shared" si="13"/>
        <v>0</v>
      </c>
      <c r="N80" s="2403">
        <f t="shared" si="5"/>
        <v>0</v>
      </c>
      <c r="O80" s="1247"/>
      <c r="P80" s="1252">
        <f t="shared" si="12"/>
        <v>0</v>
      </c>
      <c r="Q80" s="1247"/>
      <c r="R80" s="1252"/>
      <c r="S80" s="1247"/>
      <c r="T80" s="1252">
        <f t="shared" si="7"/>
        <v>0</v>
      </c>
      <c r="U80" s="2884">
        <f t="shared" si="9"/>
        <v>0</v>
      </c>
      <c r="V80" s="2869"/>
      <c r="W80" s="1236"/>
      <c r="X80" s="1237"/>
      <c r="Y80" s="2"/>
      <c r="Z80" s="799"/>
      <c r="AA80" s="535"/>
      <c r="AB80" s="798"/>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c r="C81" s="2989"/>
      <c r="D81" s="2989"/>
      <c r="E81" s="2990"/>
      <c r="F81" s="1240"/>
      <c r="G81" s="1256" t="str">
        <f t="shared" si="8"/>
        <v/>
      </c>
      <c r="H81" s="1250">
        <f t="shared" si="1"/>
        <v>0</v>
      </c>
      <c r="I81" s="1243"/>
      <c r="J81" s="1257">
        <f t="shared" si="10"/>
        <v>0</v>
      </c>
      <c r="K81" s="1245"/>
      <c r="L81" s="1246">
        <f t="shared" si="11"/>
        <v>0</v>
      </c>
      <c r="M81" s="1233" t="b">
        <f t="shared" si="13"/>
        <v>0</v>
      </c>
      <c r="N81" s="2403">
        <f t="shared" si="5"/>
        <v>0</v>
      </c>
      <c r="O81" s="1247"/>
      <c r="P81" s="1252">
        <f t="shared" si="12"/>
        <v>0</v>
      </c>
      <c r="Q81" s="1247"/>
      <c r="R81" s="1252"/>
      <c r="S81" s="1247"/>
      <c r="T81" s="1252">
        <f t="shared" si="7"/>
        <v>0</v>
      </c>
      <c r="U81" s="2884">
        <f t="shared" si="9"/>
        <v>0</v>
      </c>
      <c r="V81" s="2869"/>
      <c r="W81" s="1236"/>
      <c r="X81" s="1237"/>
      <c r="Y81" s="2"/>
      <c r="Z81" s="799"/>
      <c r="AA81" s="535"/>
      <c r="AB81" s="798"/>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c r="C82" s="2989"/>
      <c r="D82" s="2989"/>
      <c r="E82" s="2990"/>
      <c r="F82" s="1240"/>
      <c r="G82" s="1256" t="str">
        <f t="shared" si="8"/>
        <v/>
      </c>
      <c r="H82" s="1250">
        <f t="shared" si="1"/>
        <v>0</v>
      </c>
      <c r="I82" s="1243"/>
      <c r="J82" s="1257">
        <f t="shared" si="10"/>
        <v>0</v>
      </c>
      <c r="K82" s="1245"/>
      <c r="L82" s="1246">
        <f t="shared" si="11"/>
        <v>0</v>
      </c>
      <c r="M82" s="1233" t="b">
        <f t="shared" si="13"/>
        <v>0</v>
      </c>
      <c r="N82" s="1246">
        <f t="shared" si="5"/>
        <v>0</v>
      </c>
      <c r="O82" s="1247"/>
      <c r="P82" s="1252">
        <f t="shared" si="12"/>
        <v>0</v>
      </c>
      <c r="Q82" s="1247"/>
      <c r="R82" s="1252"/>
      <c r="S82" s="1247"/>
      <c r="T82" s="1252">
        <f t="shared" si="7"/>
        <v>0</v>
      </c>
      <c r="U82" s="2884">
        <f t="shared" si="9"/>
        <v>0</v>
      </c>
      <c r="V82" s="2869"/>
      <c r="W82" s="1236"/>
      <c r="X82" s="1237"/>
      <c r="Y82" s="2"/>
      <c r="Z82" s="799"/>
      <c r="AA82" s="535"/>
      <c r="AB82" s="798"/>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c r="C83" s="2989"/>
      <c r="D83" s="2989"/>
      <c r="E83" s="2990"/>
      <c r="F83" s="1240"/>
      <c r="G83" s="1256" t="str">
        <f t="shared" si="8"/>
        <v/>
      </c>
      <c r="H83" s="1250">
        <f t="shared" si="1"/>
        <v>0</v>
      </c>
      <c r="I83" s="1243"/>
      <c r="J83" s="1257">
        <f t="shared" si="10"/>
        <v>0</v>
      </c>
      <c r="K83" s="1245"/>
      <c r="L83" s="1246">
        <f t="shared" si="11"/>
        <v>0</v>
      </c>
      <c r="M83" s="1233" t="b">
        <f t="shared" si="13"/>
        <v>0</v>
      </c>
      <c r="N83" s="1246">
        <f t="shared" si="5"/>
        <v>0</v>
      </c>
      <c r="O83" s="1247"/>
      <c r="P83" s="1252">
        <f t="shared" si="12"/>
        <v>0</v>
      </c>
      <c r="Q83" s="1247"/>
      <c r="R83" s="1252"/>
      <c r="S83" s="1247"/>
      <c r="T83" s="1252">
        <f t="shared" si="7"/>
        <v>0</v>
      </c>
      <c r="U83" s="2884">
        <f t="shared" si="9"/>
        <v>0</v>
      </c>
      <c r="V83" s="2869"/>
      <c r="W83" s="1236"/>
      <c r="X83" s="1237"/>
      <c r="Y83" s="2"/>
      <c r="Z83" s="799"/>
      <c r="AA83" s="535"/>
      <c r="AB83" s="798"/>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c r="C84" s="2989"/>
      <c r="D84" s="2989"/>
      <c r="E84" s="2990"/>
      <c r="F84" s="1240"/>
      <c r="G84" s="1256" t="str">
        <f t="shared" si="8"/>
        <v/>
      </c>
      <c r="H84" s="1250">
        <f t="shared" si="1"/>
        <v>0</v>
      </c>
      <c r="I84" s="1243"/>
      <c r="J84" s="1257">
        <f t="shared" si="10"/>
        <v>0</v>
      </c>
      <c r="K84" s="1245"/>
      <c r="L84" s="1246">
        <f t="shared" si="11"/>
        <v>0</v>
      </c>
      <c r="M84" s="1233" t="b">
        <f t="shared" si="13"/>
        <v>0</v>
      </c>
      <c r="N84" s="1246">
        <f t="shared" si="5"/>
        <v>0</v>
      </c>
      <c r="O84" s="1247"/>
      <c r="P84" s="1252">
        <f t="shared" si="12"/>
        <v>0</v>
      </c>
      <c r="Q84" s="1247"/>
      <c r="R84" s="1252"/>
      <c r="S84" s="1247"/>
      <c r="T84" s="1252">
        <f t="shared" si="7"/>
        <v>0</v>
      </c>
      <c r="U84" s="2884">
        <f t="shared" si="9"/>
        <v>0</v>
      </c>
      <c r="V84" s="2869"/>
      <c r="W84" s="1236"/>
      <c r="X84" s="1237"/>
      <c r="Y84" s="2"/>
      <c r="Z84" s="799"/>
      <c r="AA84" s="535"/>
      <c r="AB84" s="798"/>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c r="C85" s="2989"/>
      <c r="D85" s="2989"/>
      <c r="E85" s="2990"/>
      <c r="F85" s="1240"/>
      <c r="G85" s="1256" t="str">
        <f t="shared" si="8"/>
        <v/>
      </c>
      <c r="H85" s="1250">
        <f t="shared" si="1"/>
        <v>0</v>
      </c>
      <c r="I85" s="1243"/>
      <c r="J85" s="1257">
        <f t="shared" si="10"/>
        <v>0</v>
      </c>
      <c r="K85" s="1245"/>
      <c r="L85" s="1246">
        <f t="shared" si="11"/>
        <v>0</v>
      </c>
      <c r="M85" s="1233" t="b">
        <f t="shared" si="13"/>
        <v>0</v>
      </c>
      <c r="N85" s="1246">
        <f t="shared" si="5"/>
        <v>0</v>
      </c>
      <c r="O85" s="1247"/>
      <c r="P85" s="1252">
        <f t="shared" si="12"/>
        <v>0</v>
      </c>
      <c r="Q85" s="1247"/>
      <c r="R85" s="1252"/>
      <c r="S85" s="1247"/>
      <c r="T85" s="1252">
        <f t="shared" si="7"/>
        <v>0</v>
      </c>
      <c r="U85" s="2884">
        <f t="shared" si="9"/>
        <v>0</v>
      </c>
      <c r="V85" s="2869"/>
      <c r="W85" s="1236"/>
      <c r="X85" s="1237"/>
      <c r="Y85" s="2"/>
      <c r="Z85" s="799"/>
      <c r="AA85" s="535"/>
      <c r="AB85" s="798"/>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c r="C86" s="3024"/>
      <c r="D86" s="3024"/>
      <c r="E86" s="3025"/>
      <c r="F86" s="1260"/>
      <c r="G86" s="1261" t="str">
        <f t="shared" si="8"/>
        <v/>
      </c>
      <c r="H86" s="1262">
        <f t="shared" si="1"/>
        <v>0</v>
      </c>
      <c r="I86" s="1263"/>
      <c r="J86" s="1264">
        <f t="shared" si="10"/>
        <v>0</v>
      </c>
      <c r="K86" s="1265"/>
      <c r="L86" s="1266">
        <f t="shared" si="11"/>
        <v>0</v>
      </c>
      <c r="M86" s="1267" t="b">
        <f t="shared" si="13"/>
        <v>0</v>
      </c>
      <c r="N86" s="1266">
        <f t="shared" si="5"/>
        <v>0</v>
      </c>
      <c r="O86" s="1268"/>
      <c r="P86" s="1269">
        <f t="shared" si="12"/>
        <v>0</v>
      </c>
      <c r="Q86" s="1268"/>
      <c r="R86" s="1269"/>
      <c r="S86" s="1268"/>
      <c r="T86" s="1269">
        <f t="shared" si="7"/>
        <v>0</v>
      </c>
      <c r="U86" s="2884">
        <f t="shared" si="9"/>
        <v>0</v>
      </c>
      <c r="V86" s="2869"/>
      <c r="W86" s="1236"/>
      <c r="X86" s="1237"/>
      <c r="Y86" s="2"/>
      <c r="Z86" s="799"/>
      <c r="AA86" s="535"/>
      <c r="AB86" s="798"/>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2369"/>
      <c r="H88" s="917"/>
      <c r="I88" s="970"/>
      <c r="J88" s="2370"/>
      <c r="K88" s="2371"/>
      <c r="L88" s="2370"/>
      <c r="M88" s="2372"/>
      <c r="N88" s="2404"/>
      <c r="O88" s="2372"/>
      <c r="P88" s="2373"/>
      <c r="Q88" s="2374"/>
      <c r="R88" s="917"/>
      <c r="S88" s="2374"/>
      <c r="T88" s="2378"/>
      <c r="U88" s="1274"/>
      <c r="V88" s="1274"/>
      <c r="W88" s="945"/>
      <c r="X88" s="2"/>
      <c r="Y88" s="2"/>
      <c r="Z88" s="798"/>
      <c r="AA88" s="798"/>
      <c r="AB88" s="799"/>
      <c r="AC88" s="775"/>
      <c r="AD88" s="775"/>
      <c r="AE88" s="775"/>
      <c r="AF88" s="775"/>
      <c r="AG88" s="775"/>
      <c r="AH88" s="774"/>
      <c r="AI88" s="774"/>
      <c r="AJ88" s="774"/>
      <c r="AK88" s="774"/>
      <c r="AL88" s="797"/>
      <c r="AM88" s="797"/>
      <c r="AN88" s="797"/>
      <c r="AO88" s="797"/>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208"/>
      <c r="H89" s="1209"/>
      <c r="I89" s="1210"/>
      <c r="J89" s="1209"/>
      <c r="K89" s="1210"/>
      <c r="L89" s="1209"/>
      <c r="M89" s="2345"/>
      <c r="N89" s="2361"/>
      <c r="O89" s="2345"/>
      <c r="P89" s="2360"/>
      <c r="Q89" s="2345"/>
      <c r="R89" s="2360"/>
      <c r="S89" s="2345"/>
      <c r="T89" s="2361"/>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ROUND((SUM(H93:H101)),2)</f>
        <v>0</v>
      </c>
      <c r="I91" s="1286"/>
      <c r="J91" s="1287">
        <f>ROUND((SUM(J93:J100)),2)</f>
        <v>0</v>
      </c>
      <c r="K91" s="1288"/>
      <c r="L91" s="1285">
        <f>ROUND((SUM(L93:L101)),2)</f>
        <v>0</v>
      </c>
      <c r="M91" s="1289"/>
      <c r="N91" s="2406">
        <f>ROUND((SUM(N93:N101)),2)</f>
        <v>0</v>
      </c>
      <c r="O91" s="1290"/>
      <c r="P91" s="1291">
        <f>ROUND((SUM(P93:P101)),2)</f>
        <v>0</v>
      </c>
      <c r="Q91" s="1290"/>
      <c r="R91" s="1291">
        <f>ROUND((SUM(R93:R101)),2)</f>
        <v>0</v>
      </c>
      <c r="S91" s="1290"/>
      <c r="T91" s="1291">
        <f>ROUND((SUM(T92:T101)),2)</f>
        <v>0</v>
      </c>
      <c r="U91" s="3036"/>
      <c r="V91" s="3037"/>
      <c r="W91" s="945"/>
      <c r="X91" s="2"/>
      <c r="Y91" s="2"/>
      <c r="Z91" s="798"/>
      <c r="AA91" s="798"/>
      <c r="AB91" s="799"/>
      <c r="AC91" s="775"/>
      <c r="AD91" s="775"/>
      <c r="AE91" s="775"/>
      <c r="AF91" s="775"/>
      <c r="AG91" s="775"/>
      <c r="AH91" s="774"/>
      <c r="AI91" s="774"/>
      <c r="AJ91" s="774"/>
      <c r="AK91" s="774"/>
      <c r="AL91" s="797"/>
      <c r="AM91" s="797"/>
      <c r="AN91" s="797"/>
      <c r="AO91" s="797"/>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798"/>
      <c r="AA92" s="798"/>
      <c r="AB92" s="799"/>
      <c r="AC92" s="775"/>
      <c r="AD92" s="775"/>
      <c r="AE92" s="775"/>
      <c r="AF92" s="775"/>
      <c r="AG92" s="775"/>
      <c r="AH92" s="774"/>
      <c r="AI92" s="774"/>
      <c r="AJ92" s="774"/>
      <c r="AK92" s="774"/>
      <c r="AL92" s="797"/>
      <c r="AM92" s="797"/>
      <c r="AN92" s="797"/>
      <c r="AO92" s="797"/>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c r="C93" s="2983"/>
      <c r="D93" s="2983"/>
      <c r="E93" s="2984"/>
      <c r="F93" s="1303"/>
      <c r="G93" s="1254" t="str">
        <f>IF(AND(F93&lt;&gt;0, 1-I93-K93-Q93-S93-M93-O93),1-I93-K93-Q93-S93-M93-O93,"")</f>
        <v/>
      </c>
      <c r="H93" s="1272">
        <f t="shared" ref="H93:H114" si="14">IF(AND(G93*F93&lt;0.0001,G93*F93&gt;0),"",G93*F93)</f>
        <v>0</v>
      </c>
      <c r="I93" s="1304"/>
      <c r="J93" s="1305">
        <f>I93*F93</f>
        <v>0</v>
      </c>
      <c r="K93" s="1306"/>
      <c r="L93" s="1307">
        <f>K93*F93</f>
        <v>0</v>
      </c>
      <c r="M93" s="1308" t="b">
        <f>IF($F93&gt;0,($K$2))</f>
        <v>0</v>
      </c>
      <c r="N93" s="2408">
        <f>M93*F93</f>
        <v>0</v>
      </c>
      <c r="O93" s="1309"/>
      <c r="P93" s="1310">
        <f>O93*F93</f>
        <v>0</v>
      </c>
      <c r="Q93" s="1309"/>
      <c r="R93" s="1310">
        <f>Q93*F93</f>
        <v>0</v>
      </c>
      <c r="S93" s="1309"/>
      <c r="T93" s="1310">
        <f>S93*F93</f>
        <v>0</v>
      </c>
      <c r="U93" s="2878"/>
      <c r="V93" s="2879"/>
      <c r="W93" s="945"/>
      <c r="X93" s="2"/>
      <c r="Y93" s="2"/>
      <c r="Z93" s="798"/>
      <c r="AA93" s="798"/>
      <c r="AB93" s="799"/>
      <c r="AC93" s="775"/>
      <c r="AD93" s="775"/>
      <c r="AE93" s="775"/>
      <c r="AF93" s="775"/>
      <c r="AG93" s="775"/>
      <c r="AH93" s="774"/>
      <c r="AI93" s="774"/>
      <c r="AJ93" s="774"/>
      <c r="AK93" s="774"/>
      <c r="AL93" s="797"/>
      <c r="AM93" s="797"/>
      <c r="AN93" s="797"/>
      <c r="AO93" s="797"/>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c r="C94" s="2983"/>
      <c r="D94" s="2983"/>
      <c r="E94" s="2984"/>
      <c r="F94" s="1303"/>
      <c r="G94" s="1256" t="str">
        <f t="shared" ref="G94:G100" si="15">IF(AND(F94&lt;&gt;0, 1-I94-K94-Q94-S94-M94-O94),1-I94-K94-Q94-S94-M94-O94,"")</f>
        <v/>
      </c>
      <c r="H94" s="1272">
        <f t="shared" si="14"/>
        <v>0</v>
      </c>
      <c r="I94" s="1312"/>
      <c r="J94" s="1313">
        <f t="shared" ref="J94:J114" si="16">I94*F94</f>
        <v>0</v>
      </c>
      <c r="K94" s="1314"/>
      <c r="L94" s="1307">
        <f t="shared" ref="L94:L114" si="17">K94*F94</f>
        <v>0</v>
      </c>
      <c r="M94" s="1308" t="b">
        <f t="shared" ref="M94:M100" si="18">IF($F94&gt;0,($K$2))</f>
        <v>0</v>
      </c>
      <c r="N94" s="2408">
        <f t="shared" ref="N94:N114" si="19">M94*F94</f>
        <v>0</v>
      </c>
      <c r="O94" s="1315"/>
      <c r="P94" s="1310">
        <f t="shared" ref="P94:P114" si="20">O94*F94</f>
        <v>0</v>
      </c>
      <c r="Q94" s="1315"/>
      <c r="R94" s="1310">
        <f t="shared" ref="R94:R100" si="21">Q94*F94</f>
        <v>0</v>
      </c>
      <c r="S94" s="1315"/>
      <c r="T94" s="1310">
        <f t="shared" ref="T94:T100" si="22">S94*F94</f>
        <v>0</v>
      </c>
      <c r="U94" s="2878"/>
      <c r="V94" s="2879"/>
      <c r="W94" s="945"/>
      <c r="X94" s="2"/>
      <c r="Y94" s="2"/>
      <c r="Z94" s="798"/>
      <c r="AA94" s="798"/>
      <c r="AB94" s="799"/>
      <c r="AC94" s="775"/>
      <c r="AD94" s="775"/>
      <c r="AE94" s="775"/>
      <c r="AF94" s="775"/>
      <c r="AG94" s="775"/>
      <c r="AH94" s="774"/>
      <c r="AI94" s="774"/>
      <c r="AJ94" s="774"/>
      <c r="AK94" s="774"/>
      <c r="AL94" s="797"/>
      <c r="AM94" s="797"/>
      <c r="AN94" s="797"/>
      <c r="AO94" s="797"/>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c r="C95" s="2983"/>
      <c r="D95" s="2983"/>
      <c r="E95" s="2984"/>
      <c r="F95" s="1303"/>
      <c r="G95" s="1256" t="str">
        <f t="shared" si="15"/>
        <v/>
      </c>
      <c r="H95" s="1272">
        <f t="shared" si="14"/>
        <v>0</v>
      </c>
      <c r="I95" s="1312"/>
      <c r="J95" s="1313">
        <f t="shared" si="16"/>
        <v>0</v>
      </c>
      <c r="K95" s="1314"/>
      <c r="L95" s="1307">
        <f t="shared" si="17"/>
        <v>0</v>
      </c>
      <c r="M95" s="1308" t="b">
        <f t="shared" si="18"/>
        <v>0</v>
      </c>
      <c r="N95" s="2408">
        <f t="shared" si="19"/>
        <v>0</v>
      </c>
      <c r="O95" s="1315"/>
      <c r="P95" s="1310">
        <f t="shared" si="20"/>
        <v>0</v>
      </c>
      <c r="Q95" s="1315"/>
      <c r="R95" s="1310">
        <f t="shared" si="21"/>
        <v>0</v>
      </c>
      <c r="S95" s="1315"/>
      <c r="T95" s="1310">
        <f t="shared" si="22"/>
        <v>0</v>
      </c>
      <c r="U95" s="2878"/>
      <c r="V95" s="2879"/>
      <c r="W95" s="945"/>
      <c r="X95" s="2"/>
      <c r="Y95" s="2"/>
      <c r="Z95" s="798"/>
      <c r="AA95" s="798"/>
      <c r="AB95" s="799"/>
      <c r="AC95" s="775"/>
      <c r="AD95" s="775"/>
      <c r="AE95" s="775"/>
      <c r="AF95" s="775"/>
      <c r="AG95" s="775"/>
      <c r="AH95" s="774"/>
      <c r="AI95" s="774"/>
      <c r="AJ95" s="774"/>
      <c r="AK95" s="774"/>
      <c r="AL95" s="797"/>
      <c r="AM95" s="797"/>
      <c r="AN95" s="797"/>
      <c r="AO95" s="797"/>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c r="C96" s="2983"/>
      <c r="D96" s="2983"/>
      <c r="E96" s="2984"/>
      <c r="F96" s="1303"/>
      <c r="G96" s="1256" t="str">
        <f t="shared" si="15"/>
        <v/>
      </c>
      <c r="H96" s="1272">
        <f t="shared" si="14"/>
        <v>0</v>
      </c>
      <c r="I96" s="1312"/>
      <c r="J96" s="1313">
        <f t="shared" si="16"/>
        <v>0</v>
      </c>
      <c r="K96" s="1314"/>
      <c r="L96" s="1307">
        <f t="shared" si="17"/>
        <v>0</v>
      </c>
      <c r="M96" s="1308" t="b">
        <f t="shared" si="18"/>
        <v>0</v>
      </c>
      <c r="N96" s="2408">
        <f t="shared" si="19"/>
        <v>0</v>
      </c>
      <c r="O96" s="1315"/>
      <c r="P96" s="1310">
        <f t="shared" si="20"/>
        <v>0</v>
      </c>
      <c r="Q96" s="1315"/>
      <c r="R96" s="1310">
        <f t="shared" si="21"/>
        <v>0</v>
      </c>
      <c r="S96" s="1315"/>
      <c r="T96" s="1310">
        <f t="shared" si="22"/>
        <v>0</v>
      </c>
      <c r="U96" s="2878"/>
      <c r="V96" s="2879"/>
      <c r="W96" s="945"/>
      <c r="X96" s="2"/>
      <c r="Y96" s="2"/>
      <c r="Z96" s="798"/>
      <c r="AA96" s="798"/>
      <c r="AB96" s="799"/>
      <c r="AC96" s="775"/>
      <c r="AD96" s="775"/>
      <c r="AE96" s="775"/>
      <c r="AF96" s="775"/>
      <c r="AG96" s="775"/>
      <c r="AH96" s="774"/>
      <c r="AI96" s="774"/>
      <c r="AJ96" s="774"/>
      <c r="AK96" s="774"/>
      <c r="AL96" s="797"/>
      <c r="AM96" s="797"/>
      <c r="AN96" s="797"/>
      <c r="AO96" s="797"/>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c r="C97" s="2983"/>
      <c r="D97" s="2983"/>
      <c r="E97" s="2984"/>
      <c r="F97" s="1303"/>
      <c r="G97" s="1256" t="str">
        <f t="shared" si="15"/>
        <v/>
      </c>
      <c r="H97" s="1272">
        <f t="shared" si="14"/>
        <v>0</v>
      </c>
      <c r="I97" s="1312"/>
      <c r="J97" s="1313">
        <f t="shared" si="16"/>
        <v>0</v>
      </c>
      <c r="K97" s="1314"/>
      <c r="L97" s="1307">
        <f t="shared" si="17"/>
        <v>0</v>
      </c>
      <c r="M97" s="1308" t="b">
        <f t="shared" si="18"/>
        <v>0</v>
      </c>
      <c r="N97" s="2408">
        <f t="shared" si="19"/>
        <v>0</v>
      </c>
      <c r="O97" s="1315"/>
      <c r="P97" s="1310">
        <f t="shared" si="20"/>
        <v>0</v>
      </c>
      <c r="Q97" s="1315"/>
      <c r="R97" s="1310">
        <f t="shared" si="21"/>
        <v>0</v>
      </c>
      <c r="S97" s="1315"/>
      <c r="T97" s="1310">
        <f t="shared" si="22"/>
        <v>0</v>
      </c>
      <c r="U97" s="2878"/>
      <c r="V97" s="2879"/>
      <c r="W97" s="945"/>
      <c r="X97" s="2"/>
      <c r="Y97" s="2"/>
      <c r="Z97" s="798"/>
      <c r="AA97" s="798"/>
      <c r="AB97" s="799"/>
      <c r="AC97" s="775"/>
      <c r="AD97" s="775"/>
      <c r="AE97" s="775"/>
      <c r="AF97" s="775"/>
      <c r="AG97" s="775"/>
      <c r="AH97" s="774"/>
      <c r="AI97" s="774"/>
      <c r="AJ97" s="774"/>
      <c r="AK97" s="774"/>
      <c r="AL97" s="797"/>
      <c r="AM97" s="797"/>
      <c r="AN97" s="797"/>
      <c r="AO97" s="797"/>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c r="C98" s="2983"/>
      <c r="D98" s="2983"/>
      <c r="E98" s="2984"/>
      <c r="F98" s="1311"/>
      <c r="G98" s="1256" t="str">
        <f t="shared" si="15"/>
        <v/>
      </c>
      <c r="H98" s="1272">
        <f t="shared" si="14"/>
        <v>0</v>
      </c>
      <c r="I98" s="1312"/>
      <c r="J98" s="1313">
        <f t="shared" si="16"/>
        <v>0</v>
      </c>
      <c r="K98" s="1314"/>
      <c r="L98" s="1307">
        <f t="shared" si="17"/>
        <v>0</v>
      </c>
      <c r="M98" s="1308" t="b">
        <f t="shared" si="18"/>
        <v>0</v>
      </c>
      <c r="N98" s="2408">
        <f t="shared" si="19"/>
        <v>0</v>
      </c>
      <c r="O98" s="1315"/>
      <c r="P98" s="1310">
        <f t="shared" si="20"/>
        <v>0</v>
      </c>
      <c r="Q98" s="1315"/>
      <c r="R98" s="1310">
        <f t="shared" si="21"/>
        <v>0</v>
      </c>
      <c r="S98" s="1315"/>
      <c r="T98" s="1310">
        <f t="shared" si="22"/>
        <v>0</v>
      </c>
      <c r="U98" s="2878"/>
      <c r="V98" s="2879"/>
      <c r="W98" s="945"/>
      <c r="X98" s="2"/>
      <c r="Y98" s="2"/>
      <c r="Z98" s="798"/>
      <c r="AA98" s="798"/>
      <c r="AB98" s="799"/>
      <c r="AC98" s="775"/>
      <c r="AD98" s="775"/>
      <c r="AE98" s="775"/>
      <c r="AF98" s="775"/>
      <c r="AG98" s="775"/>
      <c r="AH98" s="774"/>
      <c r="AI98" s="774"/>
      <c r="AJ98" s="774"/>
      <c r="AK98" s="774"/>
      <c r="AL98" s="797"/>
      <c r="AM98" s="797"/>
      <c r="AN98" s="797"/>
      <c r="AO98" s="797"/>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c r="C99" s="2983"/>
      <c r="D99" s="2983"/>
      <c r="E99" s="2984"/>
      <c r="F99" s="1311"/>
      <c r="G99" s="1256" t="str">
        <f t="shared" si="15"/>
        <v/>
      </c>
      <c r="H99" s="1272">
        <f t="shared" si="14"/>
        <v>0</v>
      </c>
      <c r="I99" s="1312"/>
      <c r="J99" s="1313">
        <f t="shared" si="16"/>
        <v>0</v>
      </c>
      <c r="K99" s="1314"/>
      <c r="L99" s="1307">
        <f t="shared" si="17"/>
        <v>0</v>
      </c>
      <c r="M99" s="1308" t="b">
        <f t="shared" si="18"/>
        <v>0</v>
      </c>
      <c r="N99" s="2408">
        <f t="shared" si="19"/>
        <v>0</v>
      </c>
      <c r="O99" s="1315"/>
      <c r="P99" s="1310">
        <f t="shared" si="20"/>
        <v>0</v>
      </c>
      <c r="Q99" s="1315"/>
      <c r="R99" s="1310">
        <f t="shared" si="21"/>
        <v>0</v>
      </c>
      <c r="S99" s="1315"/>
      <c r="T99" s="1310">
        <f t="shared" si="22"/>
        <v>0</v>
      </c>
      <c r="U99" s="2878"/>
      <c r="V99" s="2879"/>
      <c r="W99" s="945"/>
      <c r="X99" s="2"/>
      <c r="Y99" s="2"/>
      <c r="Z99" s="798"/>
      <c r="AA99" s="798"/>
      <c r="AB99" s="799"/>
      <c r="AC99" s="775"/>
      <c r="AD99" s="775"/>
      <c r="AE99" s="775"/>
      <c r="AF99" s="775"/>
      <c r="AG99" s="775"/>
      <c r="AH99" s="774"/>
      <c r="AI99" s="774"/>
      <c r="AJ99" s="774"/>
      <c r="AK99" s="774"/>
      <c r="AL99" s="797"/>
      <c r="AM99" s="797"/>
      <c r="AN99" s="797"/>
      <c r="AO99" s="797"/>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c r="C100" s="3039"/>
      <c r="D100" s="3039"/>
      <c r="E100" s="3040"/>
      <c r="F100" s="2362"/>
      <c r="G100" s="2363" t="str">
        <f t="shared" si="15"/>
        <v/>
      </c>
      <c r="H100" s="1272">
        <f t="shared" si="14"/>
        <v>0</v>
      </c>
      <c r="I100" s="2364"/>
      <c r="J100" s="1313">
        <f t="shared" si="16"/>
        <v>0</v>
      </c>
      <c r="K100" s="2365"/>
      <c r="L100" s="1307">
        <f t="shared" si="17"/>
        <v>0</v>
      </c>
      <c r="M100" s="2366" t="b">
        <f t="shared" si="18"/>
        <v>0</v>
      </c>
      <c r="N100" s="2408">
        <f t="shared" si="19"/>
        <v>0</v>
      </c>
      <c r="O100" s="2376"/>
      <c r="P100" s="2377">
        <f t="shared" si="20"/>
        <v>0</v>
      </c>
      <c r="Q100" s="2376"/>
      <c r="R100" s="2377">
        <f t="shared" si="21"/>
        <v>0</v>
      </c>
      <c r="S100" s="2376"/>
      <c r="T100" s="2377">
        <f t="shared" si="22"/>
        <v>0</v>
      </c>
      <c r="U100" s="2878"/>
      <c r="V100" s="2879"/>
      <c r="W100" s="945"/>
      <c r="X100" s="2"/>
      <c r="Y100" s="2"/>
      <c r="Z100" s="798"/>
      <c r="AA100" s="798"/>
      <c r="AB100" s="799"/>
      <c r="AC100" s="775"/>
      <c r="AD100" s="775"/>
      <c r="AE100" s="775"/>
      <c r="AF100" s="775"/>
      <c r="AG100" s="775"/>
      <c r="AH100" s="774"/>
      <c r="AI100" s="774"/>
      <c r="AJ100" s="774"/>
      <c r="AK100" s="774"/>
      <c r="AL100" s="797"/>
      <c r="AM100" s="797"/>
      <c r="AN100" s="797"/>
      <c r="AO100" s="797"/>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2369"/>
      <c r="H102" s="917"/>
      <c r="I102" s="970"/>
      <c r="J102" s="2370"/>
      <c r="K102" s="2371"/>
      <c r="L102" s="2370"/>
      <c r="M102" s="2372"/>
      <c r="N102" s="2404"/>
      <c r="O102" s="2372"/>
      <c r="P102" s="2373"/>
      <c r="Q102" s="2374"/>
      <c r="R102" s="917"/>
      <c r="S102" s="2374"/>
      <c r="T102" s="2378"/>
      <c r="W102" s="945"/>
      <c r="X102" s="2"/>
      <c r="Y102" s="2"/>
      <c r="Z102" s="798"/>
      <c r="AA102" s="798"/>
      <c r="AB102" s="799"/>
      <c r="AC102" s="775"/>
      <c r="AD102" s="775"/>
      <c r="AE102" s="775"/>
      <c r="AF102" s="775"/>
      <c r="AG102" s="775"/>
      <c r="AH102" s="774"/>
      <c r="AI102" s="774"/>
      <c r="AJ102" s="774"/>
      <c r="AK102" s="774"/>
      <c r="AL102" s="797"/>
      <c r="AM102" s="797"/>
      <c r="AN102" s="797"/>
      <c r="AO102" s="797"/>
      <c r="AP102" s="797"/>
      <c r="AQ102" s="798"/>
      <c r="AR102" s="797"/>
      <c r="AS102" s="797"/>
      <c r="AT102" s="797"/>
      <c r="AU102" s="797"/>
      <c r="AV102" s="797"/>
      <c r="AW102" s="807"/>
      <c r="AX102" s="797"/>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208"/>
      <c r="H103" s="1209"/>
      <c r="I103" s="1210"/>
      <c r="J103" s="1209"/>
      <c r="K103" s="1210"/>
      <c r="L103" s="1209"/>
      <c r="M103" s="2345"/>
      <c r="N103" s="2361"/>
      <c r="O103" s="2345"/>
      <c r="P103" s="2360"/>
      <c r="Q103" s="2345"/>
      <c r="R103" s="2360"/>
      <c r="S103" s="2345"/>
      <c r="T103" s="2361"/>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798"/>
      <c r="AA105" s="798"/>
      <c r="AB105" s="799"/>
      <c r="AC105" s="775"/>
      <c r="AD105" s="775"/>
      <c r="AE105" s="775"/>
      <c r="AF105" s="775"/>
      <c r="AG105" s="775"/>
      <c r="AH105" s="774"/>
      <c r="AI105" s="774"/>
      <c r="AJ105" s="774"/>
      <c r="AK105" s="774"/>
      <c r="AL105" s="797"/>
      <c r="AM105" s="797"/>
      <c r="AN105" s="797"/>
      <c r="AO105" s="797"/>
      <c r="AP105" s="797"/>
      <c r="AQ105" s="798"/>
      <c r="AR105" s="797"/>
      <c r="AS105" s="797"/>
      <c r="AT105" s="797"/>
      <c r="AU105" s="797"/>
      <c r="AV105" s="797"/>
      <c r="AW105" s="807"/>
      <c r="AX105" s="797"/>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84"/>
      <c r="V106" s="2869"/>
      <c r="W106" s="945"/>
      <c r="X106" s="2"/>
      <c r="Y106" s="2"/>
      <c r="Z106" s="799"/>
      <c r="AA106" s="2887"/>
      <c r="AB106" s="798"/>
      <c r="AC106" s="2"/>
      <c r="AD106" s="775"/>
      <c r="AE106" s="775"/>
      <c r="AF106" s="775"/>
      <c r="AG106" s="775"/>
      <c r="AH106" s="774"/>
      <c r="AI106" s="774"/>
      <c r="AJ106" s="774"/>
      <c r="AK106" s="774"/>
      <c r="AL106" s="797"/>
      <c r="AM106" s="797"/>
      <c r="AN106" s="797"/>
      <c r="AO106" s="797"/>
      <c r="AP106" s="797"/>
      <c r="AQ106" s="798"/>
      <c r="AR106" s="797"/>
      <c r="AS106" s="797"/>
      <c r="AT106" s="797"/>
      <c r="AU106" s="797"/>
      <c r="AV106" s="797"/>
      <c r="AW106" s="1329"/>
      <c r="AX106" s="797"/>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c r="C107" s="2998"/>
      <c r="D107" s="2998"/>
      <c r="E107" s="2999"/>
      <c r="F107" s="1331"/>
      <c r="G107" s="1249" t="str">
        <f>IF(AND(F107&lt;&gt;0, 1-I107-K107-Q107-S107-M107-O107),1-I107-K107-Q107-S107-M107-O107,"")</f>
        <v/>
      </c>
      <c r="H107" s="1272">
        <f t="shared" si="14"/>
        <v>0</v>
      </c>
      <c r="I107" s="1312"/>
      <c r="J107" s="1313"/>
      <c r="K107" s="1332"/>
      <c r="L107" s="1318">
        <f t="shared" si="17"/>
        <v>0</v>
      </c>
      <c r="M107" s="1308" t="b">
        <f t="shared" ref="M107:M114" si="23">IF($F107&gt;0,($K$2))</f>
        <v>0</v>
      </c>
      <c r="N107" s="2410">
        <f t="shared" si="19"/>
        <v>0</v>
      </c>
      <c r="O107" s="1333"/>
      <c r="P107" s="1334" t="str">
        <f>IF($F107&gt;0,$F107*$K$2,"")</f>
        <v/>
      </c>
      <c r="Q107" s="1333"/>
      <c r="R107" s="1334"/>
      <c r="S107" s="1333"/>
      <c r="T107" s="1334"/>
      <c r="U107" s="2884">
        <f>$K$2-(S107+Q107+O107+M107)</f>
        <v>0</v>
      </c>
      <c r="V107" s="2869"/>
      <c r="W107" s="945"/>
      <c r="X107" s="2"/>
      <c r="Y107" s="2"/>
      <c r="Z107" s="799"/>
      <c r="AA107" s="2887"/>
      <c r="AB107" s="798"/>
      <c r="AC107" s="2"/>
      <c r="AD107" s="775"/>
      <c r="AE107" s="775"/>
      <c r="AF107" s="775"/>
      <c r="AG107" s="775"/>
      <c r="AH107" s="774"/>
      <c r="AI107" s="774"/>
      <c r="AJ107" s="774"/>
      <c r="AK107" s="774"/>
      <c r="AL107" s="797"/>
      <c r="AM107" s="797"/>
      <c r="AN107" s="797"/>
      <c r="AO107" s="797"/>
      <c r="AP107" s="797"/>
      <c r="AQ107" s="798"/>
      <c r="AR107" s="797"/>
      <c r="AS107" s="797"/>
      <c r="AT107" s="797"/>
      <c r="AU107" s="797"/>
      <c r="AV107" s="797"/>
      <c r="AW107" s="1329"/>
      <c r="AX107" s="797"/>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c r="C108" s="2998"/>
      <c r="D108" s="2998"/>
      <c r="E108" s="2999"/>
      <c r="F108" s="1331"/>
      <c r="G108" s="1336" t="str">
        <f>IF(AND(F108&lt;&gt;0, 1-I108-K108-Q108-S108-M108-O108),1-I108-K108-Q108-S108-M108-O108,"")</f>
        <v/>
      </c>
      <c r="H108" s="1272">
        <f t="shared" si="14"/>
        <v>0</v>
      </c>
      <c r="I108" s="1312"/>
      <c r="J108" s="1313">
        <f t="shared" si="16"/>
        <v>0</v>
      </c>
      <c r="K108" s="1332"/>
      <c r="L108" s="1318">
        <f t="shared" si="17"/>
        <v>0</v>
      </c>
      <c r="M108" s="1308" t="b">
        <f t="shared" si="23"/>
        <v>0</v>
      </c>
      <c r="N108" s="2410">
        <f t="shared" si="19"/>
        <v>0</v>
      </c>
      <c r="O108" s="1333"/>
      <c r="P108" s="1334">
        <f t="shared" si="20"/>
        <v>0</v>
      </c>
      <c r="Q108" s="1333"/>
      <c r="R108" s="1334"/>
      <c r="S108" s="1333"/>
      <c r="T108" s="1334"/>
      <c r="U108" s="2884">
        <f t="shared" ref="U108:U114" si="24">$K$2-(S108+Q108+O108+M108)</f>
        <v>0</v>
      </c>
      <c r="V108" s="2869"/>
      <c r="W108" s="1236"/>
      <c r="X108" s="2"/>
      <c r="Y108" s="2"/>
      <c r="Z108" s="799"/>
      <c r="AA108" s="535"/>
      <c r="AB108" s="798"/>
      <c r="AC108" s="2"/>
      <c r="AD108" s="775"/>
      <c r="AE108" s="775"/>
      <c r="AF108" s="775"/>
      <c r="AG108" s="775"/>
      <c r="AH108" s="774"/>
      <c r="AI108" s="774"/>
      <c r="AJ108" s="774"/>
      <c r="AK108" s="774"/>
      <c r="AL108" s="797"/>
      <c r="AM108" s="797"/>
      <c r="AN108" s="797"/>
      <c r="AO108" s="797"/>
      <c r="AP108" s="797"/>
      <c r="AQ108" s="798"/>
      <c r="AR108" s="797"/>
      <c r="AS108" s="797"/>
      <c r="AT108" s="797"/>
      <c r="AU108" s="797"/>
      <c r="AV108" s="797"/>
      <c r="AW108" s="1329"/>
      <c r="AX108" s="797"/>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c r="C109" s="2998"/>
      <c r="D109" s="2998"/>
      <c r="E109" s="2999"/>
      <c r="F109" s="1331"/>
      <c r="G109" s="1256" t="str">
        <f t="shared" ref="G109:G114" si="25">IF(AND(F109&lt;&gt;0, 1-I109-K109-Q109-S109-M109-O109),1-I109-K109-Q109-S109-M109-O109,"")</f>
        <v/>
      </c>
      <c r="H109" s="1272">
        <f t="shared" si="14"/>
        <v>0</v>
      </c>
      <c r="I109" s="1312"/>
      <c r="J109" s="1313">
        <f>I109*F109</f>
        <v>0</v>
      </c>
      <c r="K109" s="1314"/>
      <c r="L109" s="1318">
        <f t="shared" si="17"/>
        <v>0</v>
      </c>
      <c r="M109" s="1308" t="b">
        <f t="shared" si="23"/>
        <v>0</v>
      </c>
      <c r="N109" s="2410">
        <f>M109*F109</f>
        <v>0</v>
      </c>
      <c r="O109" s="1337"/>
      <c r="P109" s="1334">
        <f>O109*F109</f>
        <v>0</v>
      </c>
      <c r="Q109" s="1337"/>
      <c r="R109" s="1334"/>
      <c r="S109" s="1337"/>
      <c r="T109" s="1334"/>
      <c r="U109" s="2884">
        <f t="shared" si="24"/>
        <v>0</v>
      </c>
      <c r="V109" s="2869"/>
      <c r="W109" s="1236"/>
      <c r="X109" s="2"/>
      <c r="Y109" s="2"/>
      <c r="Z109" s="799"/>
      <c r="AA109" s="535"/>
      <c r="AB109" s="798"/>
      <c r="AC109" s="2"/>
      <c r="AD109" s="775"/>
      <c r="AE109" s="775"/>
      <c r="AF109" s="775"/>
      <c r="AG109" s="775"/>
      <c r="AH109" s="774"/>
      <c r="AI109" s="774"/>
      <c r="AJ109" s="774"/>
      <c r="AK109" s="774"/>
      <c r="AL109" s="797"/>
      <c r="AM109" s="797"/>
      <c r="AN109" s="797"/>
      <c r="AO109" s="797"/>
      <c r="AP109" s="797"/>
      <c r="AQ109" s="798"/>
      <c r="AR109" s="797"/>
      <c r="AS109" s="797"/>
      <c r="AT109" s="797"/>
      <c r="AU109" s="797"/>
      <c r="AV109" s="797"/>
      <c r="AW109" s="1329"/>
      <c r="AX109" s="797"/>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c r="C110" s="2998"/>
      <c r="D110" s="2998"/>
      <c r="E110" s="2999"/>
      <c r="F110" s="1331"/>
      <c r="G110" s="1256" t="str">
        <f t="shared" si="25"/>
        <v/>
      </c>
      <c r="H110" s="1272">
        <f t="shared" si="14"/>
        <v>0</v>
      </c>
      <c r="I110" s="1312"/>
      <c r="J110" s="1313">
        <f t="shared" si="16"/>
        <v>0</v>
      </c>
      <c r="K110" s="1314"/>
      <c r="L110" s="1318">
        <f t="shared" si="17"/>
        <v>0</v>
      </c>
      <c r="M110" s="1308" t="b">
        <f t="shared" si="23"/>
        <v>0</v>
      </c>
      <c r="N110" s="2410">
        <f t="shared" si="19"/>
        <v>0</v>
      </c>
      <c r="O110" s="1337"/>
      <c r="P110" s="1334">
        <f t="shared" si="20"/>
        <v>0</v>
      </c>
      <c r="Q110" s="1337"/>
      <c r="R110" s="1334"/>
      <c r="S110" s="1337"/>
      <c r="T110" s="1334"/>
      <c r="U110" s="2884">
        <f t="shared" si="24"/>
        <v>0</v>
      </c>
      <c r="V110" s="2869"/>
      <c r="W110" s="1236"/>
      <c r="X110" s="2"/>
      <c r="Y110" s="2"/>
      <c r="Z110" s="799"/>
      <c r="AA110" s="535"/>
      <c r="AB110" s="798"/>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c r="C111" s="2998"/>
      <c r="D111" s="2998"/>
      <c r="E111" s="2999"/>
      <c r="F111" s="1331"/>
      <c r="G111" s="1256" t="str">
        <f t="shared" si="25"/>
        <v/>
      </c>
      <c r="H111" s="1272">
        <f t="shared" si="14"/>
        <v>0</v>
      </c>
      <c r="I111" s="1312"/>
      <c r="J111" s="1313">
        <f>I111*F111</f>
        <v>0</v>
      </c>
      <c r="K111" s="1314"/>
      <c r="L111" s="1318">
        <f t="shared" si="17"/>
        <v>0</v>
      </c>
      <c r="M111" s="1308" t="b">
        <f t="shared" si="23"/>
        <v>0</v>
      </c>
      <c r="N111" s="2410">
        <f>M111*F111</f>
        <v>0</v>
      </c>
      <c r="O111" s="1337"/>
      <c r="P111" s="1334">
        <f>O111*F111</f>
        <v>0</v>
      </c>
      <c r="Q111" s="1337"/>
      <c r="R111" s="1334"/>
      <c r="S111" s="1337"/>
      <c r="T111" s="1334"/>
      <c r="U111" s="2884">
        <f t="shared" si="24"/>
        <v>0</v>
      </c>
      <c r="V111" s="2869"/>
      <c r="W111" s="1236"/>
      <c r="X111" s="2"/>
      <c r="Y111" s="2"/>
      <c r="Z111" s="799"/>
      <c r="AA111" s="535"/>
      <c r="AB111" s="798"/>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c r="C112" s="2998"/>
      <c r="D112" s="2998"/>
      <c r="E112" s="2999"/>
      <c r="F112" s="1331"/>
      <c r="G112" s="1256" t="str">
        <f t="shared" si="25"/>
        <v/>
      </c>
      <c r="H112" s="1272">
        <f t="shared" si="14"/>
        <v>0</v>
      </c>
      <c r="I112" s="1312"/>
      <c r="J112" s="1313">
        <f t="shared" si="16"/>
        <v>0</v>
      </c>
      <c r="K112" s="1314"/>
      <c r="L112" s="1318">
        <f t="shared" si="17"/>
        <v>0</v>
      </c>
      <c r="M112" s="1308" t="b">
        <f t="shared" si="23"/>
        <v>0</v>
      </c>
      <c r="N112" s="2410">
        <f t="shared" si="19"/>
        <v>0</v>
      </c>
      <c r="O112" s="1337"/>
      <c r="P112" s="1334">
        <f t="shared" si="20"/>
        <v>0</v>
      </c>
      <c r="Q112" s="1337"/>
      <c r="R112" s="1334"/>
      <c r="S112" s="1337"/>
      <c r="T112" s="1334"/>
      <c r="U112" s="2884">
        <f t="shared" si="24"/>
        <v>0</v>
      </c>
      <c r="V112" s="2869"/>
      <c r="W112" s="1236"/>
      <c r="X112" s="2"/>
      <c r="Y112" s="2"/>
      <c r="Z112" s="799"/>
      <c r="AA112" s="535"/>
      <c r="AB112" s="798"/>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c r="C113" s="2998"/>
      <c r="D113" s="2998"/>
      <c r="E113" s="2999"/>
      <c r="F113" s="1331"/>
      <c r="G113" s="1256" t="str">
        <f t="shared" si="25"/>
        <v/>
      </c>
      <c r="H113" s="1272">
        <f t="shared" si="14"/>
        <v>0</v>
      </c>
      <c r="I113" s="1312"/>
      <c r="J113" s="1313">
        <f t="shared" si="16"/>
        <v>0</v>
      </c>
      <c r="K113" s="1314"/>
      <c r="L113" s="1318">
        <f t="shared" si="17"/>
        <v>0</v>
      </c>
      <c r="M113" s="1308" t="b">
        <f t="shared" si="23"/>
        <v>0</v>
      </c>
      <c r="N113" s="2410">
        <f t="shared" si="19"/>
        <v>0</v>
      </c>
      <c r="O113" s="1337"/>
      <c r="P113" s="1334">
        <f t="shared" si="20"/>
        <v>0</v>
      </c>
      <c r="Q113" s="1337"/>
      <c r="R113" s="1334"/>
      <c r="S113" s="1337"/>
      <c r="T113" s="1334"/>
      <c r="U113" s="2884">
        <f t="shared" si="24"/>
        <v>0</v>
      </c>
      <c r="V113" s="2869"/>
      <c r="W113" s="1236"/>
      <c r="X113" s="2"/>
      <c r="Y113" s="2"/>
      <c r="Z113" s="799"/>
      <c r="AA113" s="535"/>
      <c r="AB113" s="798"/>
      <c r="AC113" s="2"/>
      <c r="AD113" s="775"/>
      <c r="AE113" s="775"/>
      <c r="AF113" s="775"/>
      <c r="AG113" s="775"/>
      <c r="AH113" s="777"/>
      <c r="AI113" s="777"/>
      <c r="AJ113" s="777"/>
      <c r="AK113" s="777"/>
      <c r="AL113" s="800"/>
      <c r="AM113" s="800"/>
      <c r="AN113" s="800"/>
      <c r="AO113" s="800"/>
      <c r="AP113" s="1346"/>
      <c r="AQ113" s="797"/>
      <c r="AR113" s="797"/>
      <c r="AS113" s="797"/>
      <c r="AT113" s="797"/>
      <c r="AU113" s="797"/>
      <c r="AV113" s="797"/>
      <c r="AW113" s="797"/>
      <c r="AX113" s="1347"/>
      <c r="AY113" s="799"/>
      <c r="AZ113" s="2876" t="s">
        <v>203</v>
      </c>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c r="C114" s="3021"/>
      <c r="D114" s="3021"/>
      <c r="E114" s="3022"/>
      <c r="F114" s="2362"/>
      <c r="G114" s="2363" t="str">
        <f t="shared" si="25"/>
        <v/>
      </c>
      <c r="H114" s="1272">
        <f t="shared" si="14"/>
        <v>0</v>
      </c>
      <c r="I114" s="2364"/>
      <c r="J114" s="1313">
        <f t="shared" si="16"/>
        <v>0</v>
      </c>
      <c r="K114" s="2365"/>
      <c r="L114" s="1318">
        <f t="shared" si="17"/>
        <v>0</v>
      </c>
      <c r="M114" s="2366" t="b">
        <f t="shared" si="23"/>
        <v>0</v>
      </c>
      <c r="N114" s="2410">
        <f t="shared" si="19"/>
        <v>0</v>
      </c>
      <c r="O114" s="2367"/>
      <c r="P114" s="2368">
        <f t="shared" si="20"/>
        <v>0</v>
      </c>
      <c r="Q114" s="2367"/>
      <c r="R114" s="2368"/>
      <c r="S114" s="2367"/>
      <c r="T114" s="2368"/>
      <c r="U114" s="2868">
        <f t="shared" si="24"/>
        <v>0</v>
      </c>
      <c r="V114" s="2869"/>
      <c r="W114" s="1236"/>
      <c r="X114" s="2"/>
      <c r="Y114" s="2"/>
      <c r="Z114" s="799"/>
      <c r="AA114" s="535"/>
      <c r="AB114" s="798"/>
      <c r="AC114" s="2"/>
      <c r="AD114" s="775"/>
      <c r="AE114" s="775"/>
      <c r="AF114" s="775"/>
      <c r="AG114" s="775"/>
      <c r="AH114" s="777"/>
      <c r="AI114" s="777"/>
      <c r="AJ114" s="777"/>
      <c r="AK114" s="777"/>
      <c r="AL114" s="800"/>
      <c r="AM114" s="800"/>
      <c r="AN114" s="800"/>
      <c r="AO114" s="800"/>
      <c r="AP114" s="1346"/>
      <c r="AQ114" s="797"/>
      <c r="AR114" s="797"/>
      <c r="AS114" s="797"/>
      <c r="AT114" s="797"/>
      <c r="AU114" s="797"/>
      <c r="AV114" s="797"/>
      <c r="AW114" s="797"/>
      <c r="AX114" s="1347"/>
      <c r="AY114" s="799"/>
      <c r="AZ114" s="2876"/>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798"/>
      <c r="AA116" s="798"/>
      <c r="AB116" s="798"/>
      <c r="AC116" s="2"/>
      <c r="AD116" s="775"/>
      <c r="AE116" s="775"/>
      <c r="AF116" s="775"/>
      <c r="AG116" s="775"/>
      <c r="AH116" s="774"/>
      <c r="AI116" s="774"/>
      <c r="AJ116" s="774"/>
      <c r="AK116" s="774"/>
      <c r="AL116" s="797"/>
      <c r="AM116" s="797"/>
      <c r="AN116" s="797"/>
      <c r="AO116" s="797"/>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2411"/>
      <c r="H117" s="2358"/>
      <c r="I117" s="2412"/>
      <c r="J117" s="2413"/>
      <c r="K117" s="2414"/>
      <c r="L117" s="2413"/>
      <c r="M117" s="2343"/>
      <c r="N117" s="2344"/>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2415"/>
      <c r="H118" s="2360"/>
      <c r="I118" s="2345"/>
      <c r="J118" s="2360"/>
      <c r="K118" s="2345"/>
      <c r="L118" s="2360"/>
      <c r="M118" s="2345"/>
      <c r="N118" s="2346"/>
      <c r="O118" s="2345"/>
      <c r="P118" s="2360"/>
      <c r="Q118" s="2345"/>
      <c r="R118" s="2360"/>
      <c r="S118" s="2345"/>
      <c r="T118" s="2361"/>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ROUND((T123+T122+T121),2)</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1415">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2802"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1440"/>
      <c r="AE124" s="1440"/>
      <c r="AF124" s="1440"/>
      <c r="AG124" s="1440"/>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1445"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t="s">
        <v>105</v>
      </c>
      <c r="BR124" s="1271"/>
      <c r="BS124" s="1271"/>
      <c r="BT124" s="799"/>
      <c r="BU124" s="799"/>
      <c r="BV124" s="1271"/>
    </row>
    <row r="125" spans="1:74" ht="21" customHeight="1">
      <c r="A125" s="1302">
        <v>1</v>
      </c>
      <c r="B125" s="2803"/>
      <c r="C125" s="1450"/>
      <c r="D125" s="715"/>
      <c r="E125" s="716"/>
      <c r="F125" s="1451">
        <f>D125*E125</f>
        <v>0</v>
      </c>
      <c r="G125" s="1452" t="str">
        <f>IF(AND(F125&lt;&gt;0, 1-I125-K125-Q125-S125-M125-O125),1-I125-K125-Q125-S125-M125-O125,"")</f>
        <v/>
      </c>
      <c r="H125" s="1453">
        <f>IF(AND(G125*F125&lt;0.0001,G125*F125&gt;0),"",G125*F125)</f>
        <v>0</v>
      </c>
      <c r="I125" s="1312"/>
      <c r="J125" s="1454">
        <f>F125*I125</f>
        <v>0</v>
      </c>
      <c r="K125" s="1455"/>
      <c r="L125" s="1456">
        <f>F125*K125</f>
        <v>0</v>
      </c>
      <c r="M125" s="1471"/>
      <c r="N125" s="1458">
        <f>F125*M125</f>
        <v>0</v>
      </c>
      <c r="O125" s="1459"/>
      <c r="P125" s="1460">
        <f>F125*O125</f>
        <v>0</v>
      </c>
      <c r="Q125" s="1459"/>
      <c r="R125" s="1460">
        <f>F125*Q125</f>
        <v>0</v>
      </c>
      <c r="S125" s="1459"/>
      <c r="T125" s="1460">
        <f>F125*S125</f>
        <v>0</v>
      </c>
      <c r="U125" s="1461">
        <f>'J-Pers'!$J13</f>
        <v>0</v>
      </c>
      <c r="V125" s="1462"/>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'J-Pers'!$H13*'ORIGINAL BUDGET'!G125</f>
        <v>0</v>
      </c>
      <c r="AQ125" s="1466">
        <f>'J-Pers'!$H13*'ORIGINAL BUDGET'!I125</f>
        <v>0</v>
      </c>
      <c r="AR125" s="1466">
        <f>'J-Pers'!$H13*'ORIGINAL BUDGET'!K125</f>
        <v>0</v>
      </c>
      <c r="AS125" s="1466">
        <f>'J-Pers'!$H13*'ORIGINAL BUDGET'!M125</f>
        <v>0</v>
      </c>
      <c r="AT125" s="1466">
        <f>'J-Pers'!$H13*'ORIGINAL BUDGET'!O125</f>
        <v>0</v>
      </c>
      <c r="AU125" s="1466">
        <f>'J-Pers'!$H13*'ORIGINAL BUDGET'!Q125</f>
        <v>0</v>
      </c>
      <c r="AV125" s="1466">
        <f>'J-Pers'!$H13*'ORIGINAL BUDGET'!S125</f>
        <v>0</v>
      </c>
      <c r="AW125" s="1466">
        <f>AS125+AU125</f>
        <v>0</v>
      </c>
      <c r="AX125" s="1466">
        <f>AT125+AV125</f>
        <v>0</v>
      </c>
      <c r="AY125" s="1271"/>
      <c r="AZ125" s="1467">
        <f t="shared" ref="AZ125:AZ149" si="34">IF($U125="",0,$D125)</f>
        <v>0</v>
      </c>
      <c r="BA125" s="1467">
        <f t="shared" ref="BA125:BA149" si="35">IF($U125="",0,$AZ125*G125)</f>
        <v>0</v>
      </c>
      <c r="BB125" s="1467">
        <f t="shared" ref="BB125:BB149" si="36">IF($U125="",0,$AZ125*I125)</f>
        <v>0</v>
      </c>
      <c r="BC125" s="1467">
        <f t="shared" ref="BC125:BC149" si="37">IF($U125="",0,$AZ125*K125)</f>
        <v>0</v>
      </c>
      <c r="BD125" s="1467">
        <f t="shared" ref="BD125:BD149" si="38">IF($U125="",0,$AZ125*M125)</f>
        <v>0</v>
      </c>
      <c r="BE125" s="1467">
        <f t="shared" ref="BE125:BE149" si="39">IF($U125="",0,$AZ125*O125)</f>
        <v>0</v>
      </c>
      <c r="BF125" s="1467">
        <f t="shared" ref="BF125:BF149" si="40">IF($U125="",0,$AZ125*Q125)</f>
        <v>0</v>
      </c>
      <c r="BG125" s="1467">
        <f t="shared" ref="BG125:BG149" si="41">IF($U125="",0,$AZ125*S125)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f t="shared" ref="BQ125:BQ149" si="50">SUM(BM125:BP125)</f>
        <v>0</v>
      </c>
      <c r="BR125" s="1271"/>
      <c r="BS125" s="1271"/>
      <c r="BT125" s="799"/>
      <c r="BU125" s="799"/>
      <c r="BV125" s="1271"/>
    </row>
    <row r="126" spans="1:74" ht="21" customHeight="1">
      <c r="A126" s="1469">
        <v>2</v>
      </c>
      <c r="B126" s="2803"/>
      <c r="C126" s="1450"/>
      <c r="D126" s="715"/>
      <c r="E126" s="716"/>
      <c r="F126" s="1451">
        <f t="shared" ref="F126:F149" si="51">D126*E126</f>
        <v>0</v>
      </c>
      <c r="G126" s="1452" t="str">
        <f t="shared" ref="G126:G149" si="52">IF(AND(F126&lt;&gt;0, 1-I126-K126-Q126-S126-M126-O126),1-I126-K126-Q126-S126-M126-O126,"")</f>
        <v/>
      </c>
      <c r="H126" s="1470">
        <f t="shared" ref="H126:H149" si="53">IF(AND(G126*F126&lt;0.0001,G126*F126&gt;0),"",G126*F126)</f>
        <v>0</v>
      </c>
      <c r="I126" s="1312"/>
      <c r="J126" s="1257">
        <f t="shared" ref="J126:J149" si="54">F126*I126</f>
        <v>0</v>
      </c>
      <c r="K126" s="1455"/>
      <c r="L126" s="1246">
        <f t="shared" ref="L126:L149" si="55">F126*K126</f>
        <v>0</v>
      </c>
      <c r="M126" s="1471"/>
      <c r="N126" s="1472">
        <f t="shared" ref="N126:N149" si="56">F126*M126</f>
        <v>0</v>
      </c>
      <c r="O126" s="1459"/>
      <c r="P126" s="1473">
        <f t="shared" ref="P126:P149" si="57">F126*O126</f>
        <v>0</v>
      </c>
      <c r="Q126" s="1459"/>
      <c r="R126" s="1473">
        <f t="shared" ref="R126:R149" si="58">F126*Q126</f>
        <v>0</v>
      </c>
      <c r="S126" s="1459"/>
      <c r="T126" s="1473">
        <f t="shared" ref="T126:T149" si="59">F126*S126</f>
        <v>0</v>
      </c>
      <c r="U126" s="1461">
        <f>'J-Pers'!$J14</f>
        <v>0</v>
      </c>
      <c r="V126" s="1474"/>
      <c r="AA126" s="1475">
        <f t="shared" si="31"/>
        <v>0</v>
      </c>
      <c r="AB126" s="1475">
        <f t="shared" si="32"/>
        <v>0</v>
      </c>
      <c r="AC126" s="1475">
        <f t="shared" si="33"/>
        <v>0</v>
      </c>
      <c r="AD126" s="799"/>
      <c r="AE126" s="1476"/>
      <c r="AF126" s="1476"/>
      <c r="AG126" s="1477"/>
      <c r="AL126" s="1350"/>
      <c r="AM126" s="1350"/>
      <c r="AN126" s="1350"/>
      <c r="AO126" s="1350"/>
      <c r="AP126" s="1466">
        <f>'J-Pers'!$H14*'ORIGINAL BUDGET'!G126</f>
        <v>0</v>
      </c>
      <c r="AQ126" s="1466">
        <f>'J-Pers'!$H14*'ORIGINAL BUDGET'!I126</f>
        <v>0</v>
      </c>
      <c r="AR126" s="1466">
        <f>'J-Pers'!$H14*'ORIGINAL BUDGET'!K126</f>
        <v>0</v>
      </c>
      <c r="AS126" s="1466">
        <f>'J-Pers'!$H14*'ORIGINAL BUDGET'!M126</f>
        <v>0</v>
      </c>
      <c r="AT126" s="1466">
        <f>'J-Pers'!$H14*'ORIGINAL BUDGET'!O126</f>
        <v>0</v>
      </c>
      <c r="AU126" s="1466">
        <f>'J-Pers'!$H14*'ORIGINAL BUDGET'!Q126</f>
        <v>0</v>
      </c>
      <c r="AV126" s="1466">
        <f>'J-Pers'!$H14*'ORIGINAL BUDGET'!S126</f>
        <v>0</v>
      </c>
      <c r="AW126" s="1466">
        <f t="shared" ref="AW126:AW149" si="60">AS126+AU126</f>
        <v>0</v>
      </c>
      <c r="AX126" s="1466">
        <f t="shared" ref="AX126:AX149" si="61">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f t="shared" si="50"/>
        <v>0</v>
      </c>
      <c r="BR126" s="1271"/>
      <c r="BS126" s="1271"/>
      <c r="BT126" s="799"/>
      <c r="BU126" s="799"/>
      <c r="BV126" s="1271"/>
    </row>
    <row r="127" spans="1:74" ht="21" customHeight="1">
      <c r="A127" s="1302">
        <v>3</v>
      </c>
      <c r="B127" s="2803"/>
      <c r="C127" s="1450"/>
      <c r="D127" s="715"/>
      <c r="E127" s="716"/>
      <c r="F127" s="1451">
        <f t="shared" si="51"/>
        <v>0</v>
      </c>
      <c r="G127" s="1452" t="str">
        <f t="shared" si="52"/>
        <v/>
      </c>
      <c r="H127" s="1470">
        <f t="shared" si="53"/>
        <v>0</v>
      </c>
      <c r="I127" s="1312"/>
      <c r="J127" s="1257">
        <f t="shared" si="54"/>
        <v>0</v>
      </c>
      <c r="K127" s="1455"/>
      <c r="L127" s="1246">
        <f t="shared" si="55"/>
        <v>0</v>
      </c>
      <c r="M127" s="1471"/>
      <c r="N127" s="1472">
        <f t="shared" si="56"/>
        <v>0</v>
      </c>
      <c r="O127" s="1459"/>
      <c r="P127" s="1473">
        <f t="shared" si="57"/>
        <v>0</v>
      </c>
      <c r="Q127" s="1459"/>
      <c r="R127" s="1473">
        <f t="shared" si="58"/>
        <v>0</v>
      </c>
      <c r="S127" s="1459"/>
      <c r="T127" s="1473">
        <f t="shared" si="59"/>
        <v>0</v>
      </c>
      <c r="U127" s="1461">
        <f>'J-Pers'!$J15</f>
        <v>0</v>
      </c>
      <c r="V127" s="1474"/>
      <c r="AA127" s="1475">
        <f t="shared" si="31"/>
        <v>0</v>
      </c>
      <c r="AB127" s="1475">
        <f t="shared" si="32"/>
        <v>0</v>
      </c>
      <c r="AC127" s="1475">
        <f t="shared" si="33"/>
        <v>0</v>
      </c>
      <c r="AD127" s="799"/>
      <c r="AE127" s="2972"/>
      <c r="AF127" s="2972"/>
      <c r="AG127" s="1440"/>
      <c r="AL127" s="1350"/>
      <c r="AM127" s="1350"/>
      <c r="AN127" s="1350"/>
      <c r="AO127" s="1350"/>
      <c r="AP127" s="1466">
        <f>'J-Pers'!$H15*'ORIGINAL BUDGET'!G127</f>
        <v>0</v>
      </c>
      <c r="AQ127" s="1466">
        <f>'J-Pers'!$H15*'ORIGINAL BUDGET'!I127</f>
        <v>0</v>
      </c>
      <c r="AR127" s="1466">
        <f>'J-Pers'!$H15*'ORIGINAL BUDGET'!K127</f>
        <v>0</v>
      </c>
      <c r="AS127" s="1466">
        <f>'J-Pers'!$H15*'ORIGINAL BUDGET'!M127</f>
        <v>0</v>
      </c>
      <c r="AT127" s="1466">
        <f>'J-Pers'!$H15*'ORIGINAL BUDGET'!O127</f>
        <v>0</v>
      </c>
      <c r="AU127" s="1466">
        <f>'J-Pers'!$H15*'ORIGINAL BUDGET'!Q127</f>
        <v>0</v>
      </c>
      <c r="AV127" s="1466">
        <f>'J-Pers'!$H15*'ORIGINAL BUDGET'!S127</f>
        <v>0</v>
      </c>
      <c r="AW127" s="1466">
        <f t="shared" si="60"/>
        <v>0</v>
      </c>
      <c r="AX127" s="1466">
        <f t="shared" si="61"/>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f t="shared" si="50"/>
        <v>0</v>
      </c>
      <c r="BR127" s="1271"/>
      <c r="BS127" s="1271"/>
      <c r="BT127" s="799"/>
      <c r="BU127" s="799"/>
      <c r="BV127" s="1271"/>
    </row>
    <row r="128" spans="1:74" ht="21" customHeight="1">
      <c r="A128" s="1469">
        <v>4</v>
      </c>
      <c r="B128" s="2803"/>
      <c r="C128" s="1450"/>
      <c r="D128" s="715"/>
      <c r="E128" s="716"/>
      <c r="F128" s="1451">
        <f t="shared" si="51"/>
        <v>0</v>
      </c>
      <c r="G128" s="1452" t="str">
        <f t="shared" si="52"/>
        <v/>
      </c>
      <c r="H128" s="1470">
        <f t="shared" si="53"/>
        <v>0</v>
      </c>
      <c r="I128" s="1312"/>
      <c r="J128" s="1257">
        <f t="shared" si="54"/>
        <v>0</v>
      </c>
      <c r="K128" s="1455"/>
      <c r="L128" s="1246">
        <f t="shared" si="55"/>
        <v>0</v>
      </c>
      <c r="M128" s="1471"/>
      <c r="N128" s="1472">
        <f t="shared" si="56"/>
        <v>0</v>
      </c>
      <c r="O128" s="1459"/>
      <c r="P128" s="1473">
        <f t="shared" si="57"/>
        <v>0</v>
      </c>
      <c r="Q128" s="1459"/>
      <c r="R128" s="1473">
        <f t="shared" si="58"/>
        <v>0</v>
      </c>
      <c r="S128" s="1459"/>
      <c r="T128" s="1473">
        <f t="shared" si="59"/>
        <v>0</v>
      </c>
      <c r="U128" s="1461">
        <f>'J-Pers'!$J16</f>
        <v>0</v>
      </c>
      <c r="V128" s="1474"/>
      <c r="AA128" s="1475">
        <f t="shared" si="31"/>
        <v>0</v>
      </c>
      <c r="AB128" s="1475">
        <f t="shared" si="32"/>
        <v>0</v>
      </c>
      <c r="AC128" s="1475">
        <f t="shared" si="33"/>
        <v>0</v>
      </c>
      <c r="AD128" s="799"/>
      <c r="AE128" s="2972"/>
      <c r="AF128" s="2972"/>
      <c r="AG128" s="1440"/>
      <c r="AL128" s="1350"/>
      <c r="AM128" s="1350"/>
      <c r="AN128" s="1350"/>
      <c r="AO128" s="1350"/>
      <c r="AP128" s="1466">
        <f>'J-Pers'!$H16*'ORIGINAL BUDGET'!G128</f>
        <v>0</v>
      </c>
      <c r="AQ128" s="1466">
        <f>'J-Pers'!$H16*'ORIGINAL BUDGET'!I128</f>
        <v>0</v>
      </c>
      <c r="AR128" s="1466">
        <f>'J-Pers'!$H16*'ORIGINAL BUDGET'!K128</f>
        <v>0</v>
      </c>
      <c r="AS128" s="1466">
        <f>'J-Pers'!$H16*'ORIGINAL BUDGET'!M128</f>
        <v>0</v>
      </c>
      <c r="AT128" s="1466">
        <f>'J-Pers'!$H16*'ORIGINAL BUDGET'!O128</f>
        <v>0</v>
      </c>
      <c r="AU128" s="1466">
        <f>'J-Pers'!$H16*'ORIGINAL BUDGET'!Q128</f>
        <v>0</v>
      </c>
      <c r="AV128" s="1466">
        <f>'J-Pers'!$H16*'ORIGINAL BUDGET'!S128</f>
        <v>0</v>
      </c>
      <c r="AW128" s="1466">
        <f t="shared" si="60"/>
        <v>0</v>
      </c>
      <c r="AX128" s="1466">
        <f t="shared" si="61"/>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f t="shared" si="50"/>
        <v>0</v>
      </c>
      <c r="BR128" s="1271"/>
      <c r="BS128" s="1271"/>
      <c r="BT128" s="799"/>
      <c r="BU128" s="799"/>
      <c r="BV128" s="1271"/>
    </row>
    <row r="129" spans="1:74" ht="21" customHeight="1">
      <c r="A129" s="1302">
        <v>5</v>
      </c>
      <c r="B129" s="2803"/>
      <c r="C129" s="1450"/>
      <c r="D129" s="715"/>
      <c r="E129" s="716"/>
      <c r="F129" s="1451">
        <f t="shared" si="51"/>
        <v>0</v>
      </c>
      <c r="G129" s="1452" t="str">
        <f t="shared" si="52"/>
        <v/>
      </c>
      <c r="H129" s="2719">
        <f t="shared" si="53"/>
        <v>0</v>
      </c>
      <c r="I129" s="1312"/>
      <c r="J129" s="1257">
        <f t="shared" si="54"/>
        <v>0</v>
      </c>
      <c r="K129" s="1455"/>
      <c r="L129" s="2720">
        <f t="shared" si="55"/>
        <v>0</v>
      </c>
      <c r="M129" s="1471"/>
      <c r="N129" s="2721">
        <f t="shared" si="56"/>
        <v>0</v>
      </c>
      <c r="O129" s="1459"/>
      <c r="P129" s="1473">
        <f t="shared" si="57"/>
        <v>0</v>
      </c>
      <c r="Q129" s="1459"/>
      <c r="R129" s="1473">
        <f t="shared" si="58"/>
        <v>0</v>
      </c>
      <c r="S129" s="1459"/>
      <c r="T129" s="1473">
        <f t="shared" si="59"/>
        <v>0</v>
      </c>
      <c r="U129" s="1461">
        <f>'J-Pers'!$J17</f>
        <v>0</v>
      </c>
      <c r="V129" s="2722"/>
      <c r="AA129" s="1475">
        <f t="shared" si="31"/>
        <v>0</v>
      </c>
      <c r="AB129" s="1475">
        <f t="shared" si="32"/>
        <v>0</v>
      </c>
      <c r="AC129" s="1475">
        <f t="shared" si="33"/>
        <v>0</v>
      </c>
      <c r="AD129" s="799"/>
      <c r="AE129" s="1465"/>
      <c r="AF129" s="1479"/>
      <c r="AG129" s="1480"/>
      <c r="AL129" s="1350"/>
      <c r="AM129" s="1350"/>
      <c r="AN129" s="1350"/>
      <c r="AO129" s="1350"/>
      <c r="AP129" s="1466">
        <f>'J-Pers'!$H17*'ORIGINAL BUDGET'!G129</f>
        <v>0</v>
      </c>
      <c r="AQ129" s="1466">
        <f>'J-Pers'!$H17*'ORIGINAL BUDGET'!I129</f>
        <v>0</v>
      </c>
      <c r="AR129" s="1466">
        <f>'J-Pers'!$H17*'ORIGINAL BUDGET'!K129</f>
        <v>0</v>
      </c>
      <c r="AS129" s="1466">
        <f>'J-Pers'!$H17*'ORIGINAL BUDGET'!M129</f>
        <v>0</v>
      </c>
      <c r="AT129" s="1466">
        <f>'J-Pers'!$H17*'ORIGINAL BUDGET'!O129</f>
        <v>0</v>
      </c>
      <c r="AU129" s="1466">
        <f>'J-Pers'!$H17*'ORIGINAL BUDGET'!Q129</f>
        <v>0</v>
      </c>
      <c r="AV129" s="1466">
        <f>'J-Pers'!$H17*'ORIGINAL BUDGET'!S129</f>
        <v>0</v>
      </c>
      <c r="AW129" s="1466">
        <f t="shared" si="60"/>
        <v>0</v>
      </c>
      <c r="AX129" s="1466">
        <f t="shared" si="61"/>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f t="shared" si="50"/>
        <v>0</v>
      </c>
      <c r="BR129" s="1271"/>
      <c r="BS129" s="1271"/>
      <c r="BT129" s="799"/>
      <c r="BU129" s="799"/>
      <c r="BV129" s="1271"/>
    </row>
    <row r="130" spans="1:74" ht="21" hidden="1" customHeight="1">
      <c r="A130" s="1469">
        <v>6</v>
      </c>
      <c r="B130" s="1449"/>
      <c r="C130" s="1450"/>
      <c r="D130" s="715"/>
      <c r="E130" s="716"/>
      <c r="F130" s="1451">
        <f t="shared" si="51"/>
        <v>0</v>
      </c>
      <c r="G130" s="1452" t="str">
        <f t="shared" si="52"/>
        <v/>
      </c>
      <c r="H130" s="1470">
        <f t="shared" si="53"/>
        <v>0</v>
      </c>
      <c r="I130" s="1312"/>
      <c r="J130" s="1257">
        <f t="shared" si="54"/>
        <v>0</v>
      </c>
      <c r="K130" s="1455"/>
      <c r="L130" s="2717">
        <f t="shared" si="55"/>
        <v>0</v>
      </c>
      <c r="M130" s="1471"/>
      <c r="N130" s="2718">
        <f t="shared" si="56"/>
        <v>0</v>
      </c>
      <c r="O130" s="1459"/>
      <c r="P130" s="1473">
        <f t="shared" si="57"/>
        <v>0</v>
      </c>
      <c r="Q130" s="1459"/>
      <c r="R130" s="1473">
        <f t="shared" si="58"/>
        <v>0</v>
      </c>
      <c r="S130" s="1459"/>
      <c r="T130" s="1473">
        <f t="shared" si="59"/>
        <v>0</v>
      </c>
      <c r="U130" s="1461">
        <f>'J-Pers'!$J18</f>
        <v>0</v>
      </c>
      <c r="V130" s="1462"/>
      <c r="AA130" s="1475">
        <f t="shared" si="31"/>
        <v>0</v>
      </c>
      <c r="AB130" s="1475">
        <f t="shared" si="32"/>
        <v>0</v>
      </c>
      <c r="AC130" s="1475">
        <f t="shared" si="33"/>
        <v>0</v>
      </c>
      <c r="AD130" s="799"/>
      <c r="AE130" s="1481"/>
      <c r="AF130" s="1481"/>
      <c r="AG130" s="1482"/>
      <c r="AL130" s="1350"/>
      <c r="AM130" s="1350"/>
      <c r="AN130" s="1350"/>
      <c r="AO130" s="1350"/>
      <c r="AP130" s="1466">
        <f>'J-Pers'!$H18*'ORIGINAL BUDGET'!G130</f>
        <v>0</v>
      </c>
      <c r="AQ130" s="1466">
        <f>'J-Pers'!$H18*'ORIGINAL BUDGET'!I130</f>
        <v>0</v>
      </c>
      <c r="AR130" s="1466">
        <f>'J-Pers'!$H18*'ORIGINAL BUDGET'!K130</f>
        <v>0</v>
      </c>
      <c r="AS130" s="1466">
        <f>'J-Pers'!$H18*'ORIGINAL BUDGET'!M130</f>
        <v>0</v>
      </c>
      <c r="AT130" s="1466">
        <f>'J-Pers'!$H18*'ORIGINAL BUDGET'!O130</f>
        <v>0</v>
      </c>
      <c r="AU130" s="1466">
        <f>'J-Pers'!$H18*'ORIGINAL BUDGET'!Q130</f>
        <v>0</v>
      </c>
      <c r="AV130" s="1466">
        <f>'J-Pers'!$H18*'ORIGINAL BUDGET'!S130</f>
        <v>0</v>
      </c>
      <c r="AW130" s="1466">
        <f t="shared" si="60"/>
        <v>0</v>
      </c>
      <c r="AX130" s="1466">
        <f t="shared" si="61"/>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f t="shared" si="50"/>
        <v>0</v>
      </c>
      <c r="BR130" s="1271"/>
      <c r="BS130" s="1271"/>
      <c r="BT130" s="799"/>
      <c r="BU130" s="799"/>
      <c r="BV130" s="1271"/>
    </row>
    <row r="131" spans="1:74" ht="21" hidden="1" customHeight="1">
      <c r="A131" s="1302">
        <v>7</v>
      </c>
      <c r="B131" s="1449"/>
      <c r="C131" s="1450"/>
      <c r="D131" s="715"/>
      <c r="E131" s="716"/>
      <c r="F131" s="1451">
        <f t="shared" si="51"/>
        <v>0</v>
      </c>
      <c r="G131" s="1452" t="str">
        <f t="shared" si="52"/>
        <v/>
      </c>
      <c r="H131" s="1470">
        <f t="shared" si="53"/>
        <v>0</v>
      </c>
      <c r="I131" s="1312"/>
      <c r="J131" s="1257">
        <f t="shared" si="54"/>
        <v>0</v>
      </c>
      <c r="K131" s="1455"/>
      <c r="L131" s="1246">
        <f t="shared" si="55"/>
        <v>0</v>
      </c>
      <c r="M131" s="1471"/>
      <c r="N131" s="1472">
        <f t="shared" si="56"/>
        <v>0</v>
      </c>
      <c r="O131" s="1459"/>
      <c r="P131" s="1473">
        <f t="shared" si="57"/>
        <v>0</v>
      </c>
      <c r="Q131" s="1459"/>
      <c r="R131" s="1473">
        <f t="shared" si="58"/>
        <v>0</v>
      </c>
      <c r="S131" s="1459"/>
      <c r="T131" s="1473">
        <f t="shared" si="59"/>
        <v>0</v>
      </c>
      <c r="U131" s="1461">
        <f>'J-Pers'!$J19</f>
        <v>0</v>
      </c>
      <c r="V131" s="1474"/>
      <c r="AA131" s="1475">
        <f t="shared" si="31"/>
        <v>0</v>
      </c>
      <c r="AB131" s="1475">
        <f t="shared" si="32"/>
        <v>0</v>
      </c>
      <c r="AC131" s="1475">
        <f t="shared" si="33"/>
        <v>0</v>
      </c>
      <c r="AD131" s="799"/>
      <c r="AE131" s="799"/>
      <c r="AF131" s="1481"/>
      <c r="AG131" s="1482"/>
      <c r="AL131" s="1350"/>
      <c r="AM131" s="1350"/>
      <c r="AN131" s="1350"/>
      <c r="AO131" s="1350"/>
      <c r="AP131" s="1466">
        <f>'J-Pers'!$H19*'ORIGINAL BUDGET'!G131</f>
        <v>0</v>
      </c>
      <c r="AQ131" s="1466">
        <f>'J-Pers'!$H19*'ORIGINAL BUDGET'!I131</f>
        <v>0</v>
      </c>
      <c r="AR131" s="1466">
        <f>'J-Pers'!$H19*'ORIGINAL BUDGET'!K131</f>
        <v>0</v>
      </c>
      <c r="AS131" s="1466">
        <f>'J-Pers'!$H19*'ORIGINAL BUDGET'!M131</f>
        <v>0</v>
      </c>
      <c r="AT131" s="1466">
        <f>'J-Pers'!$H19*'ORIGINAL BUDGET'!O131</f>
        <v>0</v>
      </c>
      <c r="AU131" s="1466">
        <f>'J-Pers'!$H19*'ORIGINAL BUDGET'!Q131</f>
        <v>0</v>
      </c>
      <c r="AV131" s="1466">
        <f>'J-Pers'!$H19*'ORIGINAL BUDGET'!S131</f>
        <v>0</v>
      </c>
      <c r="AW131" s="1466">
        <f t="shared" si="60"/>
        <v>0</v>
      </c>
      <c r="AX131" s="1466">
        <f t="shared" si="61"/>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f t="shared" si="50"/>
        <v>0</v>
      </c>
      <c r="BR131" s="1271"/>
      <c r="BS131" s="1271"/>
      <c r="BT131" s="799"/>
      <c r="BU131" s="799"/>
      <c r="BV131" s="1271"/>
    </row>
    <row r="132" spans="1:74" ht="21" hidden="1" customHeight="1">
      <c r="A132" s="1469">
        <v>8</v>
      </c>
      <c r="B132" s="1449"/>
      <c r="C132" s="1450"/>
      <c r="D132" s="715"/>
      <c r="E132" s="716"/>
      <c r="F132" s="1451">
        <f t="shared" si="51"/>
        <v>0</v>
      </c>
      <c r="G132" s="1452" t="str">
        <f t="shared" si="52"/>
        <v/>
      </c>
      <c r="H132" s="1470">
        <f t="shared" si="53"/>
        <v>0</v>
      </c>
      <c r="I132" s="1312"/>
      <c r="J132" s="1257">
        <f t="shared" si="54"/>
        <v>0</v>
      </c>
      <c r="K132" s="1455"/>
      <c r="L132" s="1246">
        <f t="shared" si="55"/>
        <v>0</v>
      </c>
      <c r="M132" s="1471"/>
      <c r="N132" s="1472">
        <f t="shared" si="56"/>
        <v>0</v>
      </c>
      <c r="O132" s="1459"/>
      <c r="P132" s="1473">
        <f t="shared" si="57"/>
        <v>0</v>
      </c>
      <c r="Q132" s="1459"/>
      <c r="R132" s="1473">
        <f t="shared" si="58"/>
        <v>0</v>
      </c>
      <c r="S132" s="1459"/>
      <c r="T132" s="1473">
        <f t="shared" si="59"/>
        <v>0</v>
      </c>
      <c r="U132" s="1461">
        <f>'J-Pers'!$J20</f>
        <v>0</v>
      </c>
      <c r="V132" s="1474"/>
      <c r="AA132" s="1475">
        <f t="shared" si="31"/>
        <v>0</v>
      </c>
      <c r="AB132" s="1475">
        <f t="shared" si="32"/>
        <v>0</v>
      </c>
      <c r="AC132" s="1475">
        <f t="shared" si="33"/>
        <v>0</v>
      </c>
      <c r="AD132" s="799"/>
      <c r="AE132" s="799"/>
      <c r="AF132" s="1483"/>
      <c r="AG132" s="1484"/>
      <c r="AL132" s="1350"/>
      <c r="AM132" s="1350"/>
      <c r="AN132" s="1350"/>
      <c r="AO132" s="1350"/>
      <c r="AP132" s="1466">
        <f>'J-Pers'!$H20*'ORIGINAL BUDGET'!G132</f>
        <v>0</v>
      </c>
      <c r="AQ132" s="1466">
        <f>'J-Pers'!$H20*'ORIGINAL BUDGET'!I132</f>
        <v>0</v>
      </c>
      <c r="AR132" s="1466">
        <f>'J-Pers'!$H20*'ORIGINAL BUDGET'!K132</f>
        <v>0</v>
      </c>
      <c r="AS132" s="1466">
        <f>'J-Pers'!$H20*'ORIGINAL BUDGET'!M132</f>
        <v>0</v>
      </c>
      <c r="AT132" s="1466">
        <f>'J-Pers'!$H20*'ORIGINAL BUDGET'!O132</f>
        <v>0</v>
      </c>
      <c r="AU132" s="1466">
        <f>'J-Pers'!$H20*'ORIGINAL BUDGET'!Q132</f>
        <v>0</v>
      </c>
      <c r="AV132" s="1466">
        <f>'J-Pers'!$H20*'ORIGINAL BUDGET'!S132</f>
        <v>0</v>
      </c>
      <c r="AW132" s="1466">
        <f t="shared" si="60"/>
        <v>0</v>
      </c>
      <c r="AX132" s="1466">
        <f t="shared" si="61"/>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f t="shared" si="50"/>
        <v>0</v>
      </c>
      <c r="BR132" s="1271"/>
      <c r="BS132" s="1271"/>
      <c r="BT132" s="799"/>
      <c r="BU132" s="799"/>
      <c r="BV132" s="1271"/>
    </row>
    <row r="133" spans="1:74" ht="21" hidden="1" customHeight="1">
      <c r="A133" s="1302">
        <v>9</v>
      </c>
      <c r="B133" s="1449"/>
      <c r="C133" s="1450"/>
      <c r="D133" s="715"/>
      <c r="E133" s="716"/>
      <c r="F133" s="1451">
        <f t="shared" si="51"/>
        <v>0</v>
      </c>
      <c r="G133" s="1452" t="str">
        <f t="shared" si="52"/>
        <v/>
      </c>
      <c r="H133" s="1470">
        <f t="shared" si="53"/>
        <v>0</v>
      </c>
      <c r="I133" s="1312"/>
      <c r="J133" s="1257">
        <f t="shared" si="54"/>
        <v>0</v>
      </c>
      <c r="K133" s="1455"/>
      <c r="L133" s="1246">
        <f t="shared" si="55"/>
        <v>0</v>
      </c>
      <c r="M133" s="1471"/>
      <c r="N133" s="1472">
        <f t="shared" si="56"/>
        <v>0</v>
      </c>
      <c r="O133" s="1459"/>
      <c r="P133" s="1473">
        <f t="shared" si="57"/>
        <v>0</v>
      </c>
      <c r="Q133" s="1459"/>
      <c r="R133" s="1473">
        <f t="shared" si="58"/>
        <v>0</v>
      </c>
      <c r="S133" s="1459"/>
      <c r="T133" s="1473">
        <f t="shared" si="59"/>
        <v>0</v>
      </c>
      <c r="U133" s="1461">
        <f>'J-Pers'!$J21</f>
        <v>0</v>
      </c>
      <c r="V133" s="1474"/>
      <c r="AA133" s="1475">
        <f t="shared" si="31"/>
        <v>0</v>
      </c>
      <c r="AB133" s="1475">
        <f t="shared" si="32"/>
        <v>0</v>
      </c>
      <c r="AC133" s="1475">
        <f t="shared" si="33"/>
        <v>0</v>
      </c>
      <c r="AD133" s="799"/>
      <c r="AE133" s="1483"/>
      <c r="AF133" s="1483"/>
      <c r="AG133" s="1484"/>
      <c r="AL133" s="1350"/>
      <c r="AM133" s="1350"/>
      <c r="AN133" s="1350"/>
      <c r="AO133" s="1350"/>
      <c r="AP133" s="1466">
        <f>'J-Pers'!$H21*'ORIGINAL BUDGET'!G133</f>
        <v>0</v>
      </c>
      <c r="AQ133" s="1466">
        <f>'J-Pers'!$H21*'ORIGINAL BUDGET'!I133</f>
        <v>0</v>
      </c>
      <c r="AR133" s="1466">
        <f>'J-Pers'!$H21*'ORIGINAL BUDGET'!K133</f>
        <v>0</v>
      </c>
      <c r="AS133" s="1466">
        <f>'J-Pers'!$H21*'ORIGINAL BUDGET'!M133</f>
        <v>0</v>
      </c>
      <c r="AT133" s="1466">
        <f>'J-Pers'!$H21*'ORIGINAL BUDGET'!O133</f>
        <v>0</v>
      </c>
      <c r="AU133" s="1466">
        <f>'J-Pers'!$H21*'ORIGINAL BUDGET'!Q133</f>
        <v>0</v>
      </c>
      <c r="AV133" s="1466">
        <f>'J-Pers'!$H21*'ORIGINAL BUDGET'!S133</f>
        <v>0</v>
      </c>
      <c r="AW133" s="1466">
        <f t="shared" si="60"/>
        <v>0</v>
      </c>
      <c r="AX133" s="1466">
        <f t="shared" si="61"/>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f t="shared" si="50"/>
        <v>0</v>
      </c>
      <c r="BR133" s="1271"/>
      <c r="BS133" s="1271"/>
      <c r="BT133" s="799"/>
      <c r="BU133" s="799"/>
      <c r="BV133" s="1271"/>
    </row>
    <row r="134" spans="1:74" ht="21" hidden="1" customHeight="1">
      <c r="A134" s="1469">
        <v>10</v>
      </c>
      <c r="B134" s="1449"/>
      <c r="C134" s="1450"/>
      <c r="D134" s="715"/>
      <c r="E134" s="716"/>
      <c r="F134" s="1451">
        <f t="shared" si="51"/>
        <v>0</v>
      </c>
      <c r="G134" s="1452" t="str">
        <f t="shared" si="52"/>
        <v/>
      </c>
      <c r="H134" s="1470">
        <f t="shared" si="53"/>
        <v>0</v>
      </c>
      <c r="I134" s="1312"/>
      <c r="J134" s="1257">
        <f t="shared" si="54"/>
        <v>0</v>
      </c>
      <c r="K134" s="1455"/>
      <c r="L134" s="1246">
        <f t="shared" si="55"/>
        <v>0</v>
      </c>
      <c r="M134" s="1471"/>
      <c r="N134" s="1472">
        <f t="shared" si="56"/>
        <v>0</v>
      </c>
      <c r="O134" s="1459"/>
      <c r="P134" s="1473">
        <f t="shared" si="57"/>
        <v>0</v>
      </c>
      <c r="Q134" s="1459"/>
      <c r="R134" s="1473">
        <f t="shared" si="58"/>
        <v>0</v>
      </c>
      <c r="S134" s="1459"/>
      <c r="T134" s="1473">
        <f t="shared" si="59"/>
        <v>0</v>
      </c>
      <c r="U134" s="1461">
        <f>'J-Pers'!$J22</f>
        <v>0</v>
      </c>
      <c r="V134" s="1474"/>
      <c r="AA134" s="1475">
        <f t="shared" si="31"/>
        <v>0</v>
      </c>
      <c r="AB134" s="1475">
        <f t="shared" si="32"/>
        <v>0</v>
      </c>
      <c r="AC134" s="1475">
        <f t="shared" si="33"/>
        <v>0</v>
      </c>
      <c r="AD134" s="799"/>
      <c r="AE134" s="1465"/>
      <c r="AF134" s="1479"/>
      <c r="AG134" s="1480"/>
      <c r="AL134" s="1350"/>
      <c r="AM134" s="1350"/>
      <c r="AN134" s="1350"/>
      <c r="AO134" s="1350"/>
      <c r="AP134" s="1466">
        <f>'J-Pers'!$H22*'ORIGINAL BUDGET'!G134</f>
        <v>0</v>
      </c>
      <c r="AQ134" s="1466">
        <f>'J-Pers'!$H22*'ORIGINAL BUDGET'!I134</f>
        <v>0</v>
      </c>
      <c r="AR134" s="1466">
        <f>'J-Pers'!$H22*'ORIGINAL BUDGET'!K134</f>
        <v>0</v>
      </c>
      <c r="AS134" s="1466">
        <f>'J-Pers'!$H22*'ORIGINAL BUDGET'!M134</f>
        <v>0</v>
      </c>
      <c r="AT134" s="1466">
        <f>'J-Pers'!$H22*'ORIGINAL BUDGET'!O134</f>
        <v>0</v>
      </c>
      <c r="AU134" s="1466">
        <f>'J-Pers'!$H22*'ORIGINAL BUDGET'!Q134</f>
        <v>0</v>
      </c>
      <c r="AV134" s="1466">
        <f>'J-Pers'!$H22*'ORIGINAL BUDGET'!S134</f>
        <v>0</v>
      </c>
      <c r="AW134" s="1466">
        <f t="shared" si="60"/>
        <v>0</v>
      </c>
      <c r="AX134" s="1466">
        <f t="shared" si="61"/>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f t="shared" si="50"/>
        <v>0</v>
      </c>
      <c r="BR134" s="1271"/>
      <c r="BS134" s="1271"/>
      <c r="BT134" s="799"/>
      <c r="BU134" s="799"/>
      <c r="BV134" s="1271"/>
    </row>
    <row r="135" spans="1:74" ht="21" hidden="1" customHeight="1">
      <c r="A135" s="1302">
        <v>11</v>
      </c>
      <c r="B135" s="1449"/>
      <c r="C135" s="1450"/>
      <c r="D135" s="715"/>
      <c r="E135" s="716"/>
      <c r="F135" s="1451">
        <f t="shared" si="51"/>
        <v>0</v>
      </c>
      <c r="G135" s="1452" t="str">
        <f t="shared" si="52"/>
        <v/>
      </c>
      <c r="H135" s="1470">
        <f t="shared" si="53"/>
        <v>0</v>
      </c>
      <c r="I135" s="1312"/>
      <c r="J135" s="1257">
        <f t="shared" si="54"/>
        <v>0</v>
      </c>
      <c r="K135" s="1455"/>
      <c r="L135" s="1246">
        <f t="shared" si="55"/>
        <v>0</v>
      </c>
      <c r="M135" s="1471"/>
      <c r="N135" s="1472">
        <f t="shared" si="56"/>
        <v>0</v>
      </c>
      <c r="O135" s="1459"/>
      <c r="P135" s="1473">
        <f t="shared" si="57"/>
        <v>0</v>
      </c>
      <c r="Q135" s="1459"/>
      <c r="R135" s="1473">
        <f t="shared" si="58"/>
        <v>0</v>
      </c>
      <c r="S135" s="1459"/>
      <c r="T135" s="1473">
        <f t="shared" si="59"/>
        <v>0</v>
      </c>
      <c r="U135" s="1461">
        <f>'J-Pers'!$J23</f>
        <v>0</v>
      </c>
      <c r="V135" s="1474"/>
      <c r="AA135" s="1475">
        <f t="shared" si="31"/>
        <v>0</v>
      </c>
      <c r="AB135" s="1475">
        <f t="shared" si="32"/>
        <v>0</v>
      </c>
      <c r="AC135" s="1475">
        <f t="shared" si="33"/>
        <v>0</v>
      </c>
      <c r="AD135" s="799"/>
      <c r="AE135" s="1483"/>
      <c r="AF135" s="1483"/>
      <c r="AG135" s="1484"/>
      <c r="AL135" s="1350"/>
      <c r="AM135" s="1350"/>
      <c r="AN135" s="1350"/>
      <c r="AO135" s="1350"/>
      <c r="AP135" s="1466">
        <f>'J-Pers'!$H23*'ORIGINAL BUDGET'!G135</f>
        <v>0</v>
      </c>
      <c r="AQ135" s="1466">
        <f>'J-Pers'!$H23*'ORIGINAL BUDGET'!I135</f>
        <v>0</v>
      </c>
      <c r="AR135" s="1466">
        <f>'J-Pers'!$H23*'ORIGINAL BUDGET'!K135</f>
        <v>0</v>
      </c>
      <c r="AS135" s="1466">
        <f>'J-Pers'!$H23*'ORIGINAL BUDGET'!M135</f>
        <v>0</v>
      </c>
      <c r="AT135" s="1466">
        <f>'J-Pers'!$H23*'ORIGINAL BUDGET'!O135</f>
        <v>0</v>
      </c>
      <c r="AU135" s="1466">
        <f>'J-Pers'!$H23*'ORIGINAL BUDGET'!Q135</f>
        <v>0</v>
      </c>
      <c r="AV135" s="1466">
        <f>'J-Pers'!$H23*'ORIGINAL BUDGET'!S135</f>
        <v>0</v>
      </c>
      <c r="AW135" s="1466">
        <f t="shared" si="60"/>
        <v>0</v>
      </c>
      <c r="AX135" s="1466">
        <f t="shared" si="61"/>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f t="shared" si="50"/>
        <v>0</v>
      </c>
      <c r="BR135" s="1271"/>
      <c r="BS135" s="1271"/>
      <c r="BT135" s="799"/>
      <c r="BU135" s="799"/>
      <c r="BV135" s="1271"/>
    </row>
    <row r="136" spans="1:74" ht="21" hidden="1" customHeight="1">
      <c r="A136" s="1469">
        <v>12</v>
      </c>
      <c r="B136" s="1449"/>
      <c r="C136" s="1450"/>
      <c r="D136" s="715"/>
      <c r="E136" s="716"/>
      <c r="F136" s="1451">
        <f t="shared" si="51"/>
        <v>0</v>
      </c>
      <c r="G136" s="1452" t="str">
        <f t="shared" si="52"/>
        <v/>
      </c>
      <c r="H136" s="1470">
        <f t="shared" si="53"/>
        <v>0</v>
      </c>
      <c r="I136" s="1312"/>
      <c r="J136" s="1257">
        <f t="shared" si="54"/>
        <v>0</v>
      </c>
      <c r="K136" s="1455"/>
      <c r="L136" s="1246">
        <f t="shared" si="55"/>
        <v>0</v>
      </c>
      <c r="M136" s="1471"/>
      <c r="N136" s="1472">
        <f t="shared" si="56"/>
        <v>0</v>
      </c>
      <c r="O136" s="1459"/>
      <c r="P136" s="1473">
        <f t="shared" si="57"/>
        <v>0</v>
      </c>
      <c r="Q136" s="1459"/>
      <c r="R136" s="1473">
        <f t="shared" si="58"/>
        <v>0</v>
      </c>
      <c r="S136" s="1459"/>
      <c r="T136" s="1473">
        <f t="shared" si="59"/>
        <v>0</v>
      </c>
      <c r="U136" s="1461">
        <f>'J-Pers'!$J24</f>
        <v>0</v>
      </c>
      <c r="V136" s="1474"/>
      <c r="AA136" s="1475">
        <f t="shared" si="31"/>
        <v>0</v>
      </c>
      <c r="AB136" s="1475">
        <f t="shared" si="32"/>
        <v>0</v>
      </c>
      <c r="AC136" s="1475">
        <f t="shared" si="33"/>
        <v>0</v>
      </c>
      <c r="AD136" s="799"/>
      <c r="AE136" s="1483"/>
      <c r="AF136" s="1483"/>
      <c r="AG136" s="1484"/>
      <c r="AL136" s="1350"/>
      <c r="AM136" s="1350"/>
      <c r="AN136" s="1350"/>
      <c r="AO136" s="1350"/>
      <c r="AP136" s="1466">
        <f>'J-Pers'!$H24*'ORIGINAL BUDGET'!G136</f>
        <v>0</v>
      </c>
      <c r="AQ136" s="1466">
        <f>'J-Pers'!$H24*'ORIGINAL BUDGET'!I136</f>
        <v>0</v>
      </c>
      <c r="AR136" s="1466">
        <f>'J-Pers'!$H24*'ORIGINAL BUDGET'!K136</f>
        <v>0</v>
      </c>
      <c r="AS136" s="1466">
        <f>'J-Pers'!$H24*'ORIGINAL BUDGET'!M136</f>
        <v>0</v>
      </c>
      <c r="AT136" s="1466">
        <f>'J-Pers'!$H24*'ORIGINAL BUDGET'!O136</f>
        <v>0</v>
      </c>
      <c r="AU136" s="1466">
        <f>'J-Pers'!$H24*'ORIGINAL BUDGET'!Q136</f>
        <v>0</v>
      </c>
      <c r="AV136" s="1466">
        <f>'J-Pers'!$H24*'ORIGINAL BUDGET'!S136</f>
        <v>0</v>
      </c>
      <c r="AW136" s="1466">
        <f t="shared" si="60"/>
        <v>0</v>
      </c>
      <c r="AX136" s="1466">
        <f t="shared" si="61"/>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f t="shared" si="50"/>
        <v>0</v>
      </c>
      <c r="BR136" s="1271"/>
      <c r="BS136" s="1271"/>
      <c r="BT136" s="799"/>
      <c r="BU136" s="799"/>
      <c r="BV136" s="1271"/>
    </row>
    <row r="137" spans="1:74" ht="21" hidden="1" customHeight="1">
      <c r="A137" s="1302">
        <v>13</v>
      </c>
      <c r="B137" s="1449"/>
      <c r="C137" s="1450"/>
      <c r="D137" s="715"/>
      <c r="E137" s="716"/>
      <c r="F137" s="1451">
        <f t="shared" si="51"/>
        <v>0</v>
      </c>
      <c r="G137" s="1452" t="str">
        <f t="shared" si="52"/>
        <v/>
      </c>
      <c r="H137" s="1470">
        <f t="shared" si="53"/>
        <v>0</v>
      </c>
      <c r="I137" s="1312"/>
      <c r="J137" s="1257">
        <f t="shared" si="54"/>
        <v>0</v>
      </c>
      <c r="K137" s="1455"/>
      <c r="L137" s="1246">
        <f t="shared" si="55"/>
        <v>0</v>
      </c>
      <c r="M137" s="1471"/>
      <c r="N137" s="1472">
        <f t="shared" si="56"/>
        <v>0</v>
      </c>
      <c r="O137" s="1459"/>
      <c r="P137" s="1473">
        <f t="shared" si="57"/>
        <v>0</v>
      </c>
      <c r="Q137" s="1459"/>
      <c r="R137" s="1473">
        <f t="shared" si="58"/>
        <v>0</v>
      </c>
      <c r="S137" s="1459"/>
      <c r="T137" s="1473">
        <f t="shared" si="59"/>
        <v>0</v>
      </c>
      <c r="U137" s="1461">
        <f>'J-Pers'!$J25</f>
        <v>0</v>
      </c>
      <c r="V137" s="1474"/>
      <c r="AA137" s="1475">
        <f t="shared" si="31"/>
        <v>0</v>
      </c>
      <c r="AB137" s="1475">
        <f t="shared" si="32"/>
        <v>0</v>
      </c>
      <c r="AC137" s="1475">
        <f t="shared" si="33"/>
        <v>0</v>
      </c>
      <c r="AD137" s="799"/>
      <c r="AE137" s="1483"/>
      <c r="AF137" s="1483"/>
      <c r="AG137" s="1484"/>
      <c r="AL137" s="1350"/>
      <c r="AM137" s="1350"/>
      <c r="AN137" s="1350"/>
      <c r="AO137" s="1350"/>
      <c r="AP137" s="1466">
        <f>'J-Pers'!$H25*'ORIGINAL BUDGET'!G137</f>
        <v>0</v>
      </c>
      <c r="AQ137" s="1466">
        <f>'J-Pers'!$H25*'ORIGINAL BUDGET'!I137</f>
        <v>0</v>
      </c>
      <c r="AR137" s="1466">
        <f>'J-Pers'!$H25*'ORIGINAL BUDGET'!K137</f>
        <v>0</v>
      </c>
      <c r="AS137" s="1466">
        <f>'J-Pers'!$H25*'ORIGINAL BUDGET'!M137</f>
        <v>0</v>
      </c>
      <c r="AT137" s="1466">
        <f>'J-Pers'!$H25*'ORIGINAL BUDGET'!O137</f>
        <v>0</v>
      </c>
      <c r="AU137" s="1466">
        <f>'J-Pers'!$H25*'ORIGINAL BUDGET'!Q137</f>
        <v>0</v>
      </c>
      <c r="AV137" s="1466">
        <f>'J-Pers'!$H25*'ORIGINAL BUDGET'!S137</f>
        <v>0</v>
      </c>
      <c r="AW137" s="1466">
        <f t="shared" si="60"/>
        <v>0</v>
      </c>
      <c r="AX137" s="1466">
        <f t="shared" si="61"/>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f t="shared" si="50"/>
        <v>0</v>
      </c>
      <c r="BR137" s="1271"/>
      <c r="BS137" s="1271"/>
      <c r="BT137" s="799"/>
      <c r="BU137" s="799"/>
      <c r="BV137" s="1271"/>
    </row>
    <row r="138" spans="1:74" ht="21" hidden="1" customHeight="1">
      <c r="A138" s="1469">
        <v>14</v>
      </c>
      <c r="B138" s="1449"/>
      <c r="C138" s="1450"/>
      <c r="D138" s="715"/>
      <c r="E138" s="716"/>
      <c r="F138" s="1451">
        <f t="shared" si="51"/>
        <v>0</v>
      </c>
      <c r="G138" s="1452" t="str">
        <f t="shared" si="52"/>
        <v/>
      </c>
      <c r="H138" s="1470">
        <f t="shared" si="53"/>
        <v>0</v>
      </c>
      <c r="I138" s="1312"/>
      <c r="J138" s="1257">
        <f t="shared" si="54"/>
        <v>0</v>
      </c>
      <c r="K138" s="1455"/>
      <c r="L138" s="1246">
        <f t="shared" si="55"/>
        <v>0</v>
      </c>
      <c r="M138" s="1471"/>
      <c r="N138" s="1472">
        <f t="shared" si="56"/>
        <v>0</v>
      </c>
      <c r="O138" s="1459"/>
      <c r="P138" s="1473">
        <f t="shared" si="57"/>
        <v>0</v>
      </c>
      <c r="Q138" s="1459"/>
      <c r="R138" s="1473">
        <f t="shared" si="58"/>
        <v>0</v>
      </c>
      <c r="S138" s="1459"/>
      <c r="T138" s="1473">
        <f t="shared" si="59"/>
        <v>0</v>
      </c>
      <c r="U138" s="1461">
        <f>'J-Pers'!$J26</f>
        <v>0</v>
      </c>
      <c r="V138" s="1474"/>
      <c r="AA138" s="1475">
        <f t="shared" si="31"/>
        <v>0</v>
      </c>
      <c r="AB138" s="1475">
        <f t="shared" si="32"/>
        <v>0</v>
      </c>
      <c r="AC138" s="1475">
        <f t="shared" si="33"/>
        <v>0</v>
      </c>
      <c r="AD138" s="799"/>
      <c r="AE138" s="1483"/>
      <c r="AF138" s="1483"/>
      <c r="AG138" s="1484"/>
      <c r="AL138" s="1350"/>
      <c r="AM138" s="1350"/>
      <c r="AN138" s="1350"/>
      <c r="AO138" s="1350"/>
      <c r="AP138" s="1466">
        <f>'J-Pers'!$H26*'ORIGINAL BUDGET'!G138</f>
        <v>0</v>
      </c>
      <c r="AQ138" s="1466">
        <f>'J-Pers'!$H26*'ORIGINAL BUDGET'!I138</f>
        <v>0</v>
      </c>
      <c r="AR138" s="1466">
        <f>'J-Pers'!$H26*'ORIGINAL BUDGET'!K138</f>
        <v>0</v>
      </c>
      <c r="AS138" s="1466">
        <f>'J-Pers'!$H26*'ORIGINAL BUDGET'!M138</f>
        <v>0</v>
      </c>
      <c r="AT138" s="1466">
        <f>'J-Pers'!$H26*'ORIGINAL BUDGET'!O138</f>
        <v>0</v>
      </c>
      <c r="AU138" s="1466">
        <f>'J-Pers'!$H26*'ORIGINAL BUDGET'!Q138</f>
        <v>0</v>
      </c>
      <c r="AV138" s="1466">
        <f>'J-Pers'!$H26*'ORIGINAL BUDGET'!S138</f>
        <v>0</v>
      </c>
      <c r="AW138" s="1466">
        <f t="shared" si="60"/>
        <v>0</v>
      </c>
      <c r="AX138" s="1466">
        <f t="shared" si="61"/>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f t="shared" si="50"/>
        <v>0</v>
      </c>
      <c r="BR138" s="1271"/>
      <c r="BS138" s="1271"/>
      <c r="BT138" s="799"/>
      <c r="BU138" s="799"/>
      <c r="BV138" s="1271"/>
    </row>
    <row r="139" spans="1:74" ht="21" hidden="1" customHeight="1">
      <c r="A139" s="1302">
        <v>15</v>
      </c>
      <c r="B139" s="1449"/>
      <c r="C139" s="1450"/>
      <c r="D139" s="715"/>
      <c r="E139" s="716"/>
      <c r="F139" s="1451">
        <f t="shared" si="51"/>
        <v>0</v>
      </c>
      <c r="G139" s="1452" t="str">
        <f t="shared" si="52"/>
        <v/>
      </c>
      <c r="H139" s="1470">
        <f t="shared" si="53"/>
        <v>0</v>
      </c>
      <c r="I139" s="1312"/>
      <c r="J139" s="1257">
        <f t="shared" si="54"/>
        <v>0</v>
      </c>
      <c r="K139" s="1455"/>
      <c r="L139" s="1246">
        <f t="shared" si="55"/>
        <v>0</v>
      </c>
      <c r="M139" s="1471"/>
      <c r="N139" s="1472">
        <f t="shared" si="56"/>
        <v>0</v>
      </c>
      <c r="O139" s="1459"/>
      <c r="P139" s="1473">
        <f t="shared" si="57"/>
        <v>0</v>
      </c>
      <c r="Q139" s="1459"/>
      <c r="R139" s="1473">
        <f t="shared" si="58"/>
        <v>0</v>
      </c>
      <c r="S139" s="1459"/>
      <c r="T139" s="1473">
        <f t="shared" si="59"/>
        <v>0</v>
      </c>
      <c r="U139" s="1461">
        <f>'J-Pers'!$J27</f>
        <v>0</v>
      </c>
      <c r="V139" s="1474"/>
      <c r="AA139" s="1475">
        <f t="shared" si="31"/>
        <v>0</v>
      </c>
      <c r="AB139" s="1475">
        <f t="shared" si="32"/>
        <v>0</v>
      </c>
      <c r="AC139" s="1475">
        <f t="shared" si="33"/>
        <v>0</v>
      </c>
      <c r="AD139" s="799"/>
      <c r="AE139" s="1465"/>
      <c r="AF139" s="1479"/>
      <c r="AG139" s="1480"/>
      <c r="AL139" s="1350"/>
      <c r="AM139" s="1350"/>
      <c r="AN139" s="1350"/>
      <c r="AO139" s="1350"/>
      <c r="AP139" s="1466">
        <f>'J-Pers'!$H27*'ORIGINAL BUDGET'!G139</f>
        <v>0</v>
      </c>
      <c r="AQ139" s="1466">
        <f>'J-Pers'!$H27*'ORIGINAL BUDGET'!I139</f>
        <v>0</v>
      </c>
      <c r="AR139" s="1466">
        <f>'J-Pers'!$H27*'ORIGINAL BUDGET'!K139</f>
        <v>0</v>
      </c>
      <c r="AS139" s="1466">
        <f>'J-Pers'!$H27*'ORIGINAL BUDGET'!M139</f>
        <v>0</v>
      </c>
      <c r="AT139" s="1466">
        <f>'J-Pers'!$H27*'ORIGINAL BUDGET'!O139</f>
        <v>0</v>
      </c>
      <c r="AU139" s="1466">
        <f>'J-Pers'!$H27*'ORIGINAL BUDGET'!Q139</f>
        <v>0</v>
      </c>
      <c r="AV139" s="1466">
        <f>'J-Pers'!$H27*'ORIGINAL BUDGET'!S139</f>
        <v>0</v>
      </c>
      <c r="AW139" s="1466">
        <f t="shared" si="60"/>
        <v>0</v>
      </c>
      <c r="AX139" s="1466">
        <f t="shared" si="61"/>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f t="shared" si="50"/>
        <v>0</v>
      </c>
      <c r="BR139" s="1271"/>
      <c r="BS139" s="1271"/>
      <c r="BT139" s="799"/>
      <c r="BU139" s="799"/>
      <c r="BV139" s="1271"/>
    </row>
    <row r="140" spans="1:74" ht="21" hidden="1" customHeight="1">
      <c r="A140" s="1469">
        <v>16</v>
      </c>
      <c r="B140" s="1449"/>
      <c r="C140" s="1450"/>
      <c r="D140" s="715"/>
      <c r="E140" s="716"/>
      <c r="F140" s="1451">
        <f t="shared" si="51"/>
        <v>0</v>
      </c>
      <c r="G140" s="1452" t="str">
        <f t="shared" si="52"/>
        <v/>
      </c>
      <c r="H140" s="1470">
        <f t="shared" si="53"/>
        <v>0</v>
      </c>
      <c r="I140" s="1312"/>
      <c r="J140" s="1257">
        <f t="shared" si="54"/>
        <v>0</v>
      </c>
      <c r="K140" s="1455"/>
      <c r="L140" s="1246">
        <f t="shared" si="55"/>
        <v>0</v>
      </c>
      <c r="M140" s="1471"/>
      <c r="N140" s="1472">
        <f t="shared" si="56"/>
        <v>0</v>
      </c>
      <c r="O140" s="1459"/>
      <c r="P140" s="1473">
        <f t="shared" si="57"/>
        <v>0</v>
      </c>
      <c r="Q140" s="1459"/>
      <c r="R140" s="1473">
        <f t="shared" si="58"/>
        <v>0</v>
      </c>
      <c r="S140" s="1459"/>
      <c r="T140" s="1473">
        <f t="shared" si="59"/>
        <v>0</v>
      </c>
      <c r="U140" s="1461">
        <f>'J-Pers'!$J28</f>
        <v>0</v>
      </c>
      <c r="V140" s="1474"/>
      <c r="AA140" s="1475">
        <f t="shared" si="31"/>
        <v>0</v>
      </c>
      <c r="AB140" s="1475">
        <f t="shared" si="32"/>
        <v>0</v>
      </c>
      <c r="AC140" s="1475">
        <f t="shared" si="33"/>
        <v>0</v>
      </c>
      <c r="AD140" s="799"/>
      <c r="AE140" s="1483"/>
      <c r="AF140" s="1483"/>
      <c r="AG140" s="1484"/>
      <c r="AL140" s="1350"/>
      <c r="AM140" s="1350"/>
      <c r="AN140" s="1350"/>
      <c r="AO140" s="1350"/>
      <c r="AP140" s="1466">
        <f>'J-Pers'!$H28*'ORIGINAL BUDGET'!G140</f>
        <v>0</v>
      </c>
      <c r="AQ140" s="1466">
        <f>'J-Pers'!$H28*'ORIGINAL BUDGET'!I140</f>
        <v>0</v>
      </c>
      <c r="AR140" s="1466">
        <f>'J-Pers'!$H28*'ORIGINAL BUDGET'!K140</f>
        <v>0</v>
      </c>
      <c r="AS140" s="1466">
        <f>'J-Pers'!$H28*'ORIGINAL BUDGET'!M140</f>
        <v>0</v>
      </c>
      <c r="AT140" s="1466">
        <f>'J-Pers'!$H28*'ORIGINAL BUDGET'!O140</f>
        <v>0</v>
      </c>
      <c r="AU140" s="1466">
        <f>'J-Pers'!$H28*'ORIGINAL BUDGET'!Q140</f>
        <v>0</v>
      </c>
      <c r="AV140" s="1466">
        <f>'J-Pers'!$H28*'ORIGINAL BUDGET'!S140</f>
        <v>0</v>
      </c>
      <c r="AW140" s="1466">
        <f t="shared" si="60"/>
        <v>0</v>
      </c>
      <c r="AX140" s="1466">
        <f t="shared" si="61"/>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f t="shared" si="50"/>
        <v>0</v>
      </c>
      <c r="BR140" s="1271"/>
      <c r="BS140" s="1271"/>
      <c r="BT140" s="799"/>
      <c r="BU140" s="799"/>
      <c r="BV140" s="1271"/>
    </row>
    <row r="141" spans="1:74" ht="21" hidden="1" customHeight="1">
      <c r="A141" s="1302">
        <v>17</v>
      </c>
      <c r="B141" s="1449"/>
      <c r="C141" s="1450"/>
      <c r="D141" s="715"/>
      <c r="E141" s="716"/>
      <c r="F141" s="1451">
        <f t="shared" si="51"/>
        <v>0</v>
      </c>
      <c r="G141" s="1452" t="str">
        <f t="shared" si="52"/>
        <v/>
      </c>
      <c r="H141" s="1470">
        <f t="shared" si="53"/>
        <v>0</v>
      </c>
      <c r="I141" s="1312"/>
      <c r="J141" s="1257">
        <f t="shared" si="54"/>
        <v>0</v>
      </c>
      <c r="K141" s="1455"/>
      <c r="L141" s="1246">
        <f t="shared" si="55"/>
        <v>0</v>
      </c>
      <c r="M141" s="1471"/>
      <c r="N141" s="1472">
        <f t="shared" si="56"/>
        <v>0</v>
      </c>
      <c r="O141" s="1459"/>
      <c r="P141" s="1473">
        <f t="shared" si="57"/>
        <v>0</v>
      </c>
      <c r="Q141" s="1459"/>
      <c r="R141" s="1473">
        <f t="shared" si="58"/>
        <v>0</v>
      </c>
      <c r="S141" s="1459"/>
      <c r="T141" s="1473">
        <f t="shared" si="59"/>
        <v>0</v>
      </c>
      <c r="U141" s="1461">
        <f>'J-Pers'!$J29</f>
        <v>0</v>
      </c>
      <c r="V141" s="1474"/>
      <c r="AA141" s="1475">
        <f t="shared" si="31"/>
        <v>0</v>
      </c>
      <c r="AB141" s="1475">
        <f t="shared" si="32"/>
        <v>0</v>
      </c>
      <c r="AC141" s="1475">
        <f t="shared" si="33"/>
        <v>0</v>
      </c>
      <c r="AD141" s="799"/>
      <c r="AE141" s="1483"/>
      <c r="AF141" s="1483"/>
      <c r="AG141" s="1484"/>
      <c r="AL141" s="1350"/>
      <c r="AM141" s="1350"/>
      <c r="AN141" s="1350"/>
      <c r="AO141" s="1350"/>
      <c r="AP141" s="1466">
        <f>'J-Pers'!$H29*'ORIGINAL BUDGET'!G141</f>
        <v>0</v>
      </c>
      <c r="AQ141" s="1466">
        <f>'J-Pers'!$H29*'ORIGINAL BUDGET'!I141</f>
        <v>0</v>
      </c>
      <c r="AR141" s="1466">
        <f>'J-Pers'!$H29*'ORIGINAL BUDGET'!K141</f>
        <v>0</v>
      </c>
      <c r="AS141" s="1466">
        <f>'J-Pers'!$H29*'ORIGINAL BUDGET'!M141</f>
        <v>0</v>
      </c>
      <c r="AT141" s="1466">
        <f>'J-Pers'!$H29*'ORIGINAL BUDGET'!O141</f>
        <v>0</v>
      </c>
      <c r="AU141" s="1466">
        <f>'J-Pers'!$H29*'ORIGINAL BUDGET'!Q141</f>
        <v>0</v>
      </c>
      <c r="AV141" s="1466">
        <f>'J-Pers'!$H29*'ORIGINAL BUDGET'!S141</f>
        <v>0</v>
      </c>
      <c r="AW141" s="1466">
        <f t="shared" si="60"/>
        <v>0</v>
      </c>
      <c r="AX141" s="1466">
        <f t="shared" si="61"/>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f t="shared" si="50"/>
        <v>0</v>
      </c>
      <c r="BR141" s="1271"/>
      <c r="BS141" s="1271"/>
      <c r="BT141" s="799"/>
      <c r="BU141" s="799"/>
      <c r="BV141" s="1271"/>
    </row>
    <row r="142" spans="1:74" ht="21" hidden="1" customHeight="1">
      <c r="A142" s="1469">
        <v>18</v>
      </c>
      <c r="B142" s="1449"/>
      <c r="C142" s="1450"/>
      <c r="D142" s="715"/>
      <c r="E142" s="716"/>
      <c r="F142" s="1451">
        <f t="shared" si="51"/>
        <v>0</v>
      </c>
      <c r="G142" s="1452" t="str">
        <f t="shared" si="52"/>
        <v/>
      </c>
      <c r="H142" s="1470">
        <f t="shared" si="53"/>
        <v>0</v>
      </c>
      <c r="I142" s="1312"/>
      <c r="J142" s="1257">
        <f t="shared" si="54"/>
        <v>0</v>
      </c>
      <c r="K142" s="1455"/>
      <c r="L142" s="1246">
        <f t="shared" si="55"/>
        <v>0</v>
      </c>
      <c r="M142" s="1471"/>
      <c r="N142" s="1472">
        <f t="shared" si="56"/>
        <v>0</v>
      </c>
      <c r="O142" s="1459"/>
      <c r="P142" s="1473">
        <f t="shared" si="57"/>
        <v>0</v>
      </c>
      <c r="Q142" s="1459"/>
      <c r="R142" s="1473">
        <f t="shared" si="58"/>
        <v>0</v>
      </c>
      <c r="S142" s="1459"/>
      <c r="T142" s="1473">
        <f t="shared" si="59"/>
        <v>0</v>
      </c>
      <c r="U142" s="1461">
        <f>'J-Pers'!$J30</f>
        <v>0</v>
      </c>
      <c r="V142" s="1474"/>
      <c r="AA142" s="1475">
        <f t="shared" si="31"/>
        <v>0</v>
      </c>
      <c r="AB142" s="1475">
        <f t="shared" si="32"/>
        <v>0</v>
      </c>
      <c r="AC142" s="1475">
        <f t="shared" si="33"/>
        <v>0</v>
      </c>
      <c r="AD142" s="799"/>
      <c r="AE142" s="1483"/>
      <c r="AF142" s="1483"/>
      <c r="AG142" s="1484"/>
      <c r="AL142" s="1350"/>
      <c r="AM142" s="1350"/>
      <c r="AN142" s="1350"/>
      <c r="AO142" s="1350"/>
      <c r="AP142" s="1466">
        <f>'J-Pers'!$H30*'ORIGINAL BUDGET'!G142</f>
        <v>0</v>
      </c>
      <c r="AQ142" s="1466">
        <f>'J-Pers'!$H30*'ORIGINAL BUDGET'!I142</f>
        <v>0</v>
      </c>
      <c r="AR142" s="1466">
        <f>'J-Pers'!$H30*'ORIGINAL BUDGET'!K142</f>
        <v>0</v>
      </c>
      <c r="AS142" s="1466">
        <f>'J-Pers'!$H30*'ORIGINAL BUDGET'!M142</f>
        <v>0</v>
      </c>
      <c r="AT142" s="1466">
        <f>'J-Pers'!$H30*'ORIGINAL BUDGET'!O142</f>
        <v>0</v>
      </c>
      <c r="AU142" s="1466">
        <f>'J-Pers'!$H30*'ORIGINAL BUDGET'!Q142</f>
        <v>0</v>
      </c>
      <c r="AV142" s="1466">
        <f>'J-Pers'!$H30*'ORIGINAL BUDGET'!S142</f>
        <v>0</v>
      </c>
      <c r="AW142" s="1466">
        <f t="shared" si="60"/>
        <v>0</v>
      </c>
      <c r="AX142" s="1466">
        <f t="shared" si="61"/>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f t="shared" si="50"/>
        <v>0</v>
      </c>
      <c r="BR142" s="1271"/>
      <c r="BS142" s="1271"/>
      <c r="BT142" s="799"/>
      <c r="BU142" s="799"/>
      <c r="BV142" s="1271"/>
    </row>
    <row r="143" spans="1:74" ht="21" hidden="1" customHeight="1">
      <c r="A143" s="1302">
        <v>19</v>
      </c>
      <c r="B143" s="1449"/>
      <c r="C143" s="1450"/>
      <c r="D143" s="715"/>
      <c r="E143" s="716"/>
      <c r="F143" s="1451">
        <f t="shared" si="51"/>
        <v>0</v>
      </c>
      <c r="G143" s="1452" t="str">
        <f t="shared" si="52"/>
        <v/>
      </c>
      <c r="H143" s="1470">
        <f t="shared" si="53"/>
        <v>0</v>
      </c>
      <c r="I143" s="1312"/>
      <c r="J143" s="1257">
        <f t="shared" si="54"/>
        <v>0</v>
      </c>
      <c r="K143" s="1455"/>
      <c r="L143" s="1246">
        <f t="shared" si="55"/>
        <v>0</v>
      </c>
      <c r="M143" s="1471"/>
      <c r="N143" s="1472">
        <f t="shared" si="56"/>
        <v>0</v>
      </c>
      <c r="O143" s="1459"/>
      <c r="P143" s="1473">
        <f t="shared" si="57"/>
        <v>0</v>
      </c>
      <c r="Q143" s="1459"/>
      <c r="R143" s="1473">
        <f t="shared" si="58"/>
        <v>0</v>
      </c>
      <c r="S143" s="1459"/>
      <c r="T143" s="1473">
        <f t="shared" si="59"/>
        <v>0</v>
      </c>
      <c r="U143" s="1461">
        <f>'J-Pers'!$J31</f>
        <v>0</v>
      </c>
      <c r="V143" s="1474"/>
      <c r="AA143" s="1475">
        <f t="shared" si="31"/>
        <v>0</v>
      </c>
      <c r="AB143" s="1475">
        <f t="shared" si="32"/>
        <v>0</v>
      </c>
      <c r="AC143" s="1475">
        <f t="shared" si="33"/>
        <v>0</v>
      </c>
      <c r="AD143" s="799"/>
      <c r="AE143" s="1483"/>
      <c r="AF143" s="1483"/>
      <c r="AG143" s="1484"/>
      <c r="AL143" s="1350"/>
      <c r="AM143" s="1350"/>
      <c r="AN143" s="1350"/>
      <c r="AO143" s="1350"/>
      <c r="AP143" s="1466">
        <f>'J-Pers'!$H31*'ORIGINAL BUDGET'!G143</f>
        <v>0</v>
      </c>
      <c r="AQ143" s="1466">
        <f>'J-Pers'!$H31*'ORIGINAL BUDGET'!I143</f>
        <v>0</v>
      </c>
      <c r="AR143" s="1466">
        <f>'J-Pers'!$H31*'ORIGINAL BUDGET'!K143</f>
        <v>0</v>
      </c>
      <c r="AS143" s="1466">
        <f>'J-Pers'!$H31*'ORIGINAL BUDGET'!M143</f>
        <v>0</v>
      </c>
      <c r="AT143" s="1466">
        <f>'J-Pers'!$H31*'ORIGINAL BUDGET'!O143</f>
        <v>0</v>
      </c>
      <c r="AU143" s="1466">
        <f>'J-Pers'!$H31*'ORIGINAL BUDGET'!Q143</f>
        <v>0</v>
      </c>
      <c r="AV143" s="1466">
        <f>'J-Pers'!$H31*'ORIGINAL BUDGET'!S143</f>
        <v>0</v>
      </c>
      <c r="AW143" s="1466">
        <f t="shared" si="60"/>
        <v>0</v>
      </c>
      <c r="AX143" s="1466">
        <f t="shared" si="61"/>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f t="shared" si="50"/>
        <v>0</v>
      </c>
      <c r="BR143" s="1271"/>
      <c r="BS143" s="1271"/>
      <c r="BT143" s="799"/>
      <c r="BU143" s="799"/>
      <c r="BV143" s="1271"/>
    </row>
    <row r="144" spans="1:74" ht="21" hidden="1" customHeight="1">
      <c r="A144" s="1302">
        <v>20</v>
      </c>
      <c r="B144" s="1449"/>
      <c r="C144" s="1450"/>
      <c r="D144" s="715"/>
      <c r="E144" s="716"/>
      <c r="F144" s="1451">
        <f t="shared" si="51"/>
        <v>0</v>
      </c>
      <c r="G144" s="1452" t="str">
        <f t="shared" si="52"/>
        <v/>
      </c>
      <c r="H144" s="1470">
        <f t="shared" si="53"/>
        <v>0</v>
      </c>
      <c r="I144" s="1312"/>
      <c r="J144" s="1257">
        <f t="shared" si="54"/>
        <v>0</v>
      </c>
      <c r="K144" s="1455"/>
      <c r="L144" s="1246">
        <f t="shared" si="55"/>
        <v>0</v>
      </c>
      <c r="M144" s="1471"/>
      <c r="N144" s="1472">
        <f t="shared" si="56"/>
        <v>0</v>
      </c>
      <c r="O144" s="1459"/>
      <c r="P144" s="1473">
        <f t="shared" si="57"/>
        <v>0</v>
      </c>
      <c r="Q144" s="1459"/>
      <c r="R144" s="1473">
        <f t="shared" si="58"/>
        <v>0</v>
      </c>
      <c r="S144" s="1459"/>
      <c r="T144" s="1473">
        <f t="shared" si="59"/>
        <v>0</v>
      </c>
      <c r="U144" s="1461">
        <f>'J-Pers'!$J32</f>
        <v>0</v>
      </c>
      <c r="V144" s="1474"/>
      <c r="AA144" s="1475">
        <f t="shared" si="31"/>
        <v>0</v>
      </c>
      <c r="AB144" s="1475">
        <f t="shared" si="32"/>
        <v>0</v>
      </c>
      <c r="AC144" s="1475">
        <f t="shared" si="33"/>
        <v>0</v>
      </c>
      <c r="AD144" s="799"/>
      <c r="AE144" s="1465"/>
      <c r="AF144" s="1479"/>
      <c r="AG144" s="1480"/>
      <c r="AL144" s="1350"/>
      <c r="AM144" s="1350"/>
      <c r="AN144" s="1350"/>
      <c r="AO144" s="1350"/>
      <c r="AP144" s="1466">
        <f>'J-Pers'!$H32*'ORIGINAL BUDGET'!G144</f>
        <v>0</v>
      </c>
      <c r="AQ144" s="1466">
        <f>'J-Pers'!$H32*'ORIGINAL BUDGET'!I144</f>
        <v>0</v>
      </c>
      <c r="AR144" s="1466">
        <f>'J-Pers'!$H32*'ORIGINAL BUDGET'!K144</f>
        <v>0</v>
      </c>
      <c r="AS144" s="1466">
        <f>'J-Pers'!$H32*'ORIGINAL BUDGET'!M144</f>
        <v>0</v>
      </c>
      <c r="AT144" s="1466">
        <f>'J-Pers'!$H32*'ORIGINAL BUDGET'!O144</f>
        <v>0</v>
      </c>
      <c r="AU144" s="1466">
        <f>'J-Pers'!$H32*'ORIGINAL BUDGET'!Q144</f>
        <v>0</v>
      </c>
      <c r="AV144" s="1466">
        <f>'J-Pers'!$H32*'ORIGINAL BUDGET'!S144</f>
        <v>0</v>
      </c>
      <c r="AW144" s="1466">
        <f t="shared" si="60"/>
        <v>0</v>
      </c>
      <c r="AX144" s="1466">
        <f t="shared" si="61"/>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f t="shared" si="50"/>
        <v>0</v>
      </c>
      <c r="BR144" s="1271"/>
      <c r="BS144" s="1271"/>
      <c r="BT144" s="799"/>
      <c r="BU144" s="799"/>
      <c r="BV144" s="1271"/>
    </row>
    <row r="145" spans="1:74" ht="21" hidden="1" customHeight="1">
      <c r="A145" s="1302">
        <v>21</v>
      </c>
      <c r="B145" s="1449"/>
      <c r="C145" s="1450"/>
      <c r="D145" s="715"/>
      <c r="E145" s="716"/>
      <c r="F145" s="1451">
        <f t="shared" si="51"/>
        <v>0</v>
      </c>
      <c r="G145" s="1452" t="str">
        <f t="shared" si="52"/>
        <v/>
      </c>
      <c r="H145" s="1470">
        <f t="shared" si="53"/>
        <v>0</v>
      </c>
      <c r="I145" s="1312"/>
      <c r="J145" s="1257">
        <f t="shared" si="54"/>
        <v>0</v>
      </c>
      <c r="K145" s="1455"/>
      <c r="L145" s="1246">
        <f t="shared" si="55"/>
        <v>0</v>
      </c>
      <c r="M145" s="1471"/>
      <c r="N145" s="1472">
        <f t="shared" si="56"/>
        <v>0</v>
      </c>
      <c r="O145" s="1459"/>
      <c r="P145" s="1473">
        <f t="shared" si="57"/>
        <v>0</v>
      </c>
      <c r="Q145" s="1459"/>
      <c r="R145" s="1473">
        <f t="shared" si="58"/>
        <v>0</v>
      </c>
      <c r="S145" s="1459"/>
      <c r="T145" s="1473">
        <f t="shared" si="59"/>
        <v>0</v>
      </c>
      <c r="U145" s="1461">
        <f>'J-Pers'!$J33</f>
        <v>0</v>
      </c>
      <c r="V145" s="1474"/>
      <c r="AA145" s="1475">
        <f t="shared" si="31"/>
        <v>0</v>
      </c>
      <c r="AB145" s="1475">
        <f t="shared" si="32"/>
        <v>0</v>
      </c>
      <c r="AC145" s="1475">
        <f t="shared" si="33"/>
        <v>0</v>
      </c>
      <c r="AD145" s="799"/>
      <c r="AE145" s="1483"/>
      <c r="AF145" s="1483"/>
      <c r="AG145" s="1484"/>
      <c r="AL145" s="1350"/>
      <c r="AM145" s="1350"/>
      <c r="AN145" s="1350"/>
      <c r="AO145" s="1350"/>
      <c r="AP145" s="1466">
        <f>'J-Pers'!$H33*'ORIGINAL BUDGET'!G145</f>
        <v>0</v>
      </c>
      <c r="AQ145" s="1466">
        <f>'J-Pers'!$H33*'ORIGINAL BUDGET'!I145</f>
        <v>0</v>
      </c>
      <c r="AR145" s="1466">
        <f>'J-Pers'!$H33*'ORIGINAL BUDGET'!K145</f>
        <v>0</v>
      </c>
      <c r="AS145" s="1466">
        <f>'J-Pers'!$H33*'ORIGINAL BUDGET'!M145</f>
        <v>0</v>
      </c>
      <c r="AT145" s="1466">
        <f>'J-Pers'!$H33*'ORIGINAL BUDGET'!O145</f>
        <v>0</v>
      </c>
      <c r="AU145" s="1466">
        <f>'J-Pers'!$H33*'ORIGINAL BUDGET'!Q145</f>
        <v>0</v>
      </c>
      <c r="AV145" s="1466">
        <f>'J-Pers'!$H33*'ORIGINAL BUDGET'!S145</f>
        <v>0</v>
      </c>
      <c r="AW145" s="1466">
        <f t="shared" si="60"/>
        <v>0</v>
      </c>
      <c r="AX145" s="1466">
        <f t="shared" si="61"/>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f t="shared" si="50"/>
        <v>0</v>
      </c>
      <c r="BR145" s="1271"/>
      <c r="BS145" s="1271"/>
      <c r="BT145" s="799"/>
      <c r="BU145" s="799"/>
      <c r="BV145" s="1271"/>
    </row>
    <row r="146" spans="1:74" ht="21" hidden="1" customHeight="1">
      <c r="A146" s="1302">
        <v>22</v>
      </c>
      <c r="B146" s="1449"/>
      <c r="C146" s="1450"/>
      <c r="D146" s="715"/>
      <c r="E146" s="716"/>
      <c r="F146" s="1451">
        <f t="shared" si="51"/>
        <v>0</v>
      </c>
      <c r="G146" s="1452" t="str">
        <f t="shared" si="52"/>
        <v/>
      </c>
      <c r="H146" s="1470">
        <f t="shared" si="53"/>
        <v>0</v>
      </c>
      <c r="I146" s="1312"/>
      <c r="J146" s="1257">
        <f t="shared" si="54"/>
        <v>0</v>
      </c>
      <c r="K146" s="1455"/>
      <c r="L146" s="1246">
        <f t="shared" si="55"/>
        <v>0</v>
      </c>
      <c r="M146" s="1471"/>
      <c r="N146" s="1472">
        <f t="shared" si="56"/>
        <v>0</v>
      </c>
      <c r="O146" s="1459"/>
      <c r="P146" s="1473">
        <f t="shared" si="57"/>
        <v>0</v>
      </c>
      <c r="Q146" s="1459"/>
      <c r="R146" s="1473">
        <f t="shared" si="58"/>
        <v>0</v>
      </c>
      <c r="S146" s="1459"/>
      <c r="T146" s="1473">
        <f t="shared" si="59"/>
        <v>0</v>
      </c>
      <c r="U146" s="1461">
        <f>'J-Pers'!$J34</f>
        <v>0</v>
      </c>
      <c r="V146" s="1474"/>
      <c r="AA146" s="1475">
        <f t="shared" si="31"/>
        <v>0</v>
      </c>
      <c r="AB146" s="1475">
        <f t="shared" si="32"/>
        <v>0</v>
      </c>
      <c r="AC146" s="1475">
        <f t="shared" si="33"/>
        <v>0</v>
      </c>
      <c r="AD146" s="799"/>
      <c r="AE146" s="1483"/>
      <c r="AF146" s="1483"/>
      <c r="AG146" s="1484"/>
      <c r="AL146" s="1350"/>
      <c r="AM146" s="1350"/>
      <c r="AN146" s="1350"/>
      <c r="AO146" s="1350"/>
      <c r="AP146" s="1466">
        <f>'J-Pers'!$H34*'ORIGINAL BUDGET'!G146</f>
        <v>0</v>
      </c>
      <c r="AQ146" s="1466">
        <f>'J-Pers'!$H34*'ORIGINAL BUDGET'!I146</f>
        <v>0</v>
      </c>
      <c r="AR146" s="1466">
        <f>'J-Pers'!$H34*'ORIGINAL BUDGET'!K146</f>
        <v>0</v>
      </c>
      <c r="AS146" s="1466">
        <f>'J-Pers'!$H34*'ORIGINAL BUDGET'!M146</f>
        <v>0</v>
      </c>
      <c r="AT146" s="1466">
        <f>'J-Pers'!$H34*'ORIGINAL BUDGET'!O146</f>
        <v>0</v>
      </c>
      <c r="AU146" s="1466">
        <f>'J-Pers'!$H34*'ORIGINAL BUDGET'!Q146</f>
        <v>0</v>
      </c>
      <c r="AV146" s="1466">
        <f>'J-Pers'!$H34*'ORIGINAL BUDGET'!S146</f>
        <v>0</v>
      </c>
      <c r="AW146" s="1466">
        <f t="shared" si="60"/>
        <v>0</v>
      </c>
      <c r="AX146" s="1466">
        <f t="shared" si="61"/>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f t="shared" si="50"/>
        <v>0</v>
      </c>
      <c r="BR146" s="1271"/>
      <c r="BS146" s="1271"/>
      <c r="BT146" s="799"/>
      <c r="BU146" s="799"/>
      <c r="BV146" s="1271"/>
    </row>
    <row r="147" spans="1:74" ht="21" hidden="1" customHeight="1">
      <c r="A147" s="1302">
        <v>23</v>
      </c>
      <c r="B147" s="1449"/>
      <c r="C147" s="1450"/>
      <c r="D147" s="715"/>
      <c r="E147" s="716"/>
      <c r="F147" s="1451">
        <f t="shared" si="51"/>
        <v>0</v>
      </c>
      <c r="G147" s="1452" t="str">
        <f t="shared" si="52"/>
        <v/>
      </c>
      <c r="H147" s="1470">
        <f t="shared" si="53"/>
        <v>0</v>
      </c>
      <c r="I147" s="1312"/>
      <c r="J147" s="1257">
        <f t="shared" si="54"/>
        <v>0</v>
      </c>
      <c r="K147" s="1455"/>
      <c r="L147" s="1246">
        <f t="shared" si="55"/>
        <v>0</v>
      </c>
      <c r="M147" s="1471"/>
      <c r="N147" s="1472">
        <f t="shared" si="56"/>
        <v>0</v>
      </c>
      <c r="O147" s="1459"/>
      <c r="P147" s="1473">
        <f t="shared" si="57"/>
        <v>0</v>
      </c>
      <c r="Q147" s="1459"/>
      <c r="R147" s="1473">
        <f t="shared" si="58"/>
        <v>0</v>
      </c>
      <c r="S147" s="1459"/>
      <c r="T147" s="1473">
        <f t="shared" si="59"/>
        <v>0</v>
      </c>
      <c r="U147" s="1461">
        <f>'J-Pers'!$J35</f>
        <v>0</v>
      </c>
      <c r="V147" s="1474"/>
      <c r="AA147" s="1475">
        <f t="shared" si="31"/>
        <v>0</v>
      </c>
      <c r="AB147" s="1475">
        <f t="shared" si="32"/>
        <v>0</v>
      </c>
      <c r="AC147" s="1475">
        <f t="shared" si="33"/>
        <v>0</v>
      </c>
      <c r="AD147" s="799"/>
      <c r="AE147" s="1483"/>
      <c r="AF147" s="1483"/>
      <c r="AG147" s="1484"/>
      <c r="AL147" s="1350"/>
      <c r="AM147" s="1350"/>
      <c r="AN147" s="1350"/>
      <c r="AO147" s="1350"/>
      <c r="AP147" s="1466">
        <f>'J-Pers'!$H35*'ORIGINAL BUDGET'!G147</f>
        <v>0</v>
      </c>
      <c r="AQ147" s="1466">
        <f>'J-Pers'!$H35*'ORIGINAL BUDGET'!I147</f>
        <v>0</v>
      </c>
      <c r="AR147" s="1466">
        <f>'J-Pers'!$H35*'ORIGINAL BUDGET'!K147</f>
        <v>0</v>
      </c>
      <c r="AS147" s="1466">
        <f>'J-Pers'!$H35*'ORIGINAL BUDGET'!M147</f>
        <v>0</v>
      </c>
      <c r="AT147" s="1466">
        <f>'J-Pers'!$H35*'ORIGINAL BUDGET'!O147</f>
        <v>0</v>
      </c>
      <c r="AU147" s="1466">
        <f>'J-Pers'!$H35*'ORIGINAL BUDGET'!Q147</f>
        <v>0</v>
      </c>
      <c r="AV147" s="1466">
        <f>'J-Pers'!$H35*'ORIGINAL BUDGET'!S147</f>
        <v>0</v>
      </c>
      <c r="AW147" s="1466">
        <f t="shared" si="60"/>
        <v>0</v>
      </c>
      <c r="AX147" s="1466">
        <f t="shared" si="61"/>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f t="shared" si="50"/>
        <v>0</v>
      </c>
      <c r="BR147" s="1271"/>
      <c r="BS147" s="1271"/>
      <c r="BT147" s="799"/>
      <c r="BU147" s="799"/>
      <c r="BV147" s="1271"/>
    </row>
    <row r="148" spans="1:74" ht="21" hidden="1" customHeight="1">
      <c r="A148" s="1302">
        <v>24</v>
      </c>
      <c r="B148" s="1449"/>
      <c r="C148" s="1450"/>
      <c r="D148" s="715"/>
      <c r="E148" s="716"/>
      <c r="F148" s="1451">
        <f t="shared" si="51"/>
        <v>0</v>
      </c>
      <c r="G148" s="1452" t="str">
        <f t="shared" si="52"/>
        <v/>
      </c>
      <c r="H148" s="1470">
        <f t="shared" si="53"/>
        <v>0</v>
      </c>
      <c r="I148" s="1312"/>
      <c r="J148" s="1257">
        <f t="shared" si="54"/>
        <v>0</v>
      </c>
      <c r="K148" s="1455"/>
      <c r="L148" s="1246">
        <f t="shared" si="55"/>
        <v>0</v>
      </c>
      <c r="M148" s="1471"/>
      <c r="N148" s="1472">
        <f t="shared" si="56"/>
        <v>0</v>
      </c>
      <c r="O148" s="1459"/>
      <c r="P148" s="1473">
        <f t="shared" si="57"/>
        <v>0</v>
      </c>
      <c r="Q148" s="1459"/>
      <c r="R148" s="1473">
        <f t="shared" si="58"/>
        <v>0</v>
      </c>
      <c r="S148" s="1459"/>
      <c r="T148" s="1473">
        <f t="shared" si="59"/>
        <v>0</v>
      </c>
      <c r="U148" s="1461">
        <f>'J-Pers'!$J36</f>
        <v>0</v>
      </c>
      <c r="V148" s="1474"/>
      <c r="AA148" s="1475">
        <f t="shared" si="31"/>
        <v>0</v>
      </c>
      <c r="AB148" s="1475">
        <f t="shared" si="32"/>
        <v>0</v>
      </c>
      <c r="AC148" s="1475">
        <f t="shared" si="33"/>
        <v>0</v>
      </c>
      <c r="AD148" s="799"/>
      <c r="AE148" s="1483"/>
      <c r="AF148" s="1483"/>
      <c r="AG148" s="1484"/>
      <c r="AL148" s="1350"/>
      <c r="AM148" s="1350"/>
      <c r="AN148" s="1350"/>
      <c r="AO148" s="1350"/>
      <c r="AP148" s="1466">
        <f>'J-Pers'!$H36*'ORIGINAL BUDGET'!G148</f>
        <v>0</v>
      </c>
      <c r="AQ148" s="1466">
        <f>'J-Pers'!$H36*'ORIGINAL BUDGET'!I148</f>
        <v>0</v>
      </c>
      <c r="AR148" s="1466">
        <f>'J-Pers'!$H36*'ORIGINAL BUDGET'!K148</f>
        <v>0</v>
      </c>
      <c r="AS148" s="1466">
        <f>'J-Pers'!$H36*'ORIGINAL BUDGET'!M148</f>
        <v>0</v>
      </c>
      <c r="AT148" s="1466">
        <f>'J-Pers'!$H36*'ORIGINAL BUDGET'!O148</f>
        <v>0</v>
      </c>
      <c r="AU148" s="1466">
        <f>'J-Pers'!$H36*'ORIGINAL BUDGET'!Q148</f>
        <v>0</v>
      </c>
      <c r="AV148" s="1466">
        <f>'J-Pers'!$H36*'ORIGINAL BUDGET'!S148</f>
        <v>0</v>
      </c>
      <c r="AW148" s="1466">
        <f t="shared" si="60"/>
        <v>0</v>
      </c>
      <c r="AX148" s="1466">
        <f t="shared" si="61"/>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f t="shared" si="50"/>
        <v>0</v>
      </c>
      <c r="BR148" s="1271"/>
      <c r="BS148" s="1271"/>
      <c r="BT148" s="799"/>
      <c r="BU148" s="799"/>
      <c r="BV148" s="1271"/>
    </row>
    <row r="149" spans="1:74" ht="21" hidden="1" customHeight="1" thickBot="1">
      <c r="A149" s="1316">
        <v>25</v>
      </c>
      <c r="B149" s="1485"/>
      <c r="C149" s="1486"/>
      <c r="D149" s="1487"/>
      <c r="E149" s="1488"/>
      <c r="F149" s="1489">
        <f t="shared" si="51"/>
        <v>0</v>
      </c>
      <c r="G149" s="1490" t="str">
        <f t="shared" si="52"/>
        <v/>
      </c>
      <c r="H149" s="1491">
        <f t="shared" si="53"/>
        <v>0</v>
      </c>
      <c r="I149" s="1317"/>
      <c r="J149" s="1264">
        <f t="shared" si="54"/>
        <v>0</v>
      </c>
      <c r="K149" s="1492"/>
      <c r="L149" s="1266">
        <f t="shared" si="55"/>
        <v>0</v>
      </c>
      <c r="M149" s="1471"/>
      <c r="N149" s="1494">
        <f t="shared" si="56"/>
        <v>0</v>
      </c>
      <c r="O149" s="1495"/>
      <c r="P149" s="1496">
        <f t="shared" si="57"/>
        <v>0</v>
      </c>
      <c r="Q149" s="1495"/>
      <c r="R149" s="1496">
        <f t="shared" si="58"/>
        <v>0</v>
      </c>
      <c r="S149" s="1495"/>
      <c r="T149" s="1496">
        <f t="shared" si="59"/>
        <v>0</v>
      </c>
      <c r="U149" s="1497">
        <f>'J-Pers'!$J37</f>
        <v>0</v>
      </c>
      <c r="V149" s="1498"/>
      <c r="AA149" s="1475">
        <f t="shared" si="31"/>
        <v>0</v>
      </c>
      <c r="AB149" s="1475">
        <f t="shared" si="32"/>
        <v>0</v>
      </c>
      <c r="AC149" s="1475">
        <f t="shared" si="33"/>
        <v>0</v>
      </c>
      <c r="AD149" s="799"/>
      <c r="AE149" s="1465"/>
      <c r="AF149" s="1479"/>
      <c r="AG149" s="1480"/>
      <c r="AL149" s="1350"/>
      <c r="AM149" s="1350"/>
      <c r="AN149" s="1350"/>
      <c r="AO149" s="1350"/>
      <c r="AP149" s="1466">
        <f>'J-Pers'!$H37*'ORIGINAL BUDGET'!G149</f>
        <v>0</v>
      </c>
      <c r="AQ149" s="1466">
        <f>'J-Pers'!$H37*'ORIGINAL BUDGET'!I149</f>
        <v>0</v>
      </c>
      <c r="AR149" s="1466">
        <f>'J-Pers'!$H37*'ORIGINAL BUDGET'!K149</f>
        <v>0</v>
      </c>
      <c r="AS149" s="1466">
        <f>'J-Pers'!$H37*'ORIGINAL BUDGET'!M149</f>
        <v>0</v>
      </c>
      <c r="AT149" s="1466">
        <f>'J-Pers'!$H37*'ORIGINAL BUDGET'!O149</f>
        <v>0</v>
      </c>
      <c r="AU149" s="1466">
        <f>'J-Pers'!$H37*'ORIGINAL BUDGET'!Q149</f>
        <v>0</v>
      </c>
      <c r="AV149" s="1466">
        <f>'J-Pers'!$H37*'ORIGINAL BUDGET'!S149</f>
        <v>0</v>
      </c>
      <c r="AW149" s="1466">
        <f t="shared" si="60"/>
        <v>0</v>
      </c>
      <c r="AX149" s="1466">
        <f t="shared" si="61"/>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f t="shared" si="50"/>
        <v>0</v>
      </c>
      <c r="BR149" s="1271"/>
      <c r="BS149" s="1271"/>
      <c r="BT149" s="799"/>
      <c r="BU149" s="799"/>
      <c r="BV149" s="1271"/>
    </row>
    <row r="150" spans="1:74" hidden="1">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hidden="1">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hidden="1">
      <c r="C152" s="735"/>
      <c r="AC152" s="735" t="s">
        <v>338</v>
      </c>
      <c r="AY152" s="66"/>
      <c r="BH152" s="66"/>
    </row>
    <row r="153" spans="1:74" hidden="1">
      <c r="C153" s="735"/>
      <c r="AC153" s="66" t="s">
        <v>404</v>
      </c>
      <c r="AY153" s="66"/>
      <c r="BH153" s="66"/>
    </row>
    <row r="154" spans="1:74" hidden="1">
      <c r="AC154" s="66" t="s">
        <v>405</v>
      </c>
      <c r="AY154" s="66"/>
      <c r="BH154" s="66"/>
    </row>
    <row r="155" spans="1:74" hidden="1">
      <c r="C155" s="735"/>
      <c r="AC155" s="66"/>
      <c r="AY155" s="66"/>
      <c r="BH155" s="66"/>
    </row>
    <row r="156" spans="1:74" hidden="1">
      <c r="C156" s="735"/>
      <c r="AY156" s="66"/>
      <c r="BH156" s="66"/>
    </row>
    <row r="157" spans="1:74" hidden="1">
      <c r="C157" s="735"/>
      <c r="AC157" s="66" t="s">
        <v>337</v>
      </c>
      <c r="AY157" s="66"/>
      <c r="BH157" s="66"/>
    </row>
    <row r="158" spans="1:74" hidden="1">
      <c r="C158" s="735"/>
      <c r="AC158" s="66" t="s">
        <v>350</v>
      </c>
      <c r="AY158" s="66"/>
      <c r="BH158" s="66"/>
    </row>
    <row r="159" spans="1:74" hidden="1">
      <c r="C159" s="735"/>
      <c r="AC159" s="66" t="s">
        <v>331</v>
      </c>
      <c r="AY159" s="66"/>
      <c r="BH159" s="66"/>
    </row>
    <row r="160" spans="1:74" hidden="1">
      <c r="AC160" s="66" t="s">
        <v>332</v>
      </c>
      <c r="AY160" s="66"/>
      <c r="BH160" s="66"/>
    </row>
    <row r="161" spans="29:60" s="735" customFormat="1" hidden="1">
      <c r="AC161" s="66" t="s">
        <v>333</v>
      </c>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29:60" s="735" customFormat="1" hidden="1">
      <c r="AC162" s="66" t="s">
        <v>330</v>
      </c>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29:60" s="735" customFormat="1" hidden="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29:60" s="735" customFormat="1" hidden="1">
      <c r="AC164" s="735" t="s">
        <v>351</v>
      </c>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29:60" s="735" customFormat="1" hidden="1">
      <c r="AC165" s="735" t="s">
        <v>360</v>
      </c>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29:60" s="735" customFormat="1" hidden="1">
      <c r="AC166" s="735" t="s">
        <v>361</v>
      </c>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29:60" s="735" customFormat="1" hidden="1">
      <c r="AC167" s="735" t="s">
        <v>352</v>
      </c>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29:60" s="735" customFormat="1" hidden="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29:60" s="735" customFormat="1" hidden="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29:60" s="735" customFormat="1" hidden="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29:60" s="735" customFormat="1" hidden="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selectLockedCells="1"/>
  <dataConsolidate/>
  <mergeCells count="163">
    <mergeCell ref="A3:B3"/>
    <mergeCell ref="U78:V78"/>
    <mergeCell ref="U74:V74"/>
    <mergeCell ref="U79:V79"/>
    <mergeCell ref="U80:V80"/>
    <mergeCell ref="U81:V81"/>
    <mergeCell ref="U76:V76"/>
    <mergeCell ref="U96:V96"/>
    <mergeCell ref="A117:F118"/>
    <mergeCell ref="U94:V94"/>
    <mergeCell ref="U95:V95"/>
    <mergeCell ref="U91:V91"/>
    <mergeCell ref="U84:V84"/>
    <mergeCell ref="U85:V85"/>
    <mergeCell ref="U86:V86"/>
    <mergeCell ref="B109:E109"/>
    <mergeCell ref="B99:E99"/>
    <mergeCell ref="B78:E78"/>
    <mergeCell ref="B100:E100"/>
    <mergeCell ref="A31:N33"/>
    <mergeCell ref="U106:V106"/>
    <mergeCell ref="U107:V107"/>
    <mergeCell ref="U109:V109"/>
    <mergeCell ref="U108:V108"/>
    <mergeCell ref="U105:V105"/>
    <mergeCell ref="U71:V71"/>
    <mergeCell ref="U67:V67"/>
    <mergeCell ref="U68:V68"/>
    <mergeCell ref="U66:V66"/>
    <mergeCell ref="U83:V83"/>
    <mergeCell ref="U73:V73"/>
    <mergeCell ref="U75:V75"/>
    <mergeCell ref="U72:V72"/>
    <mergeCell ref="U82:V82"/>
    <mergeCell ref="U77:V77"/>
    <mergeCell ref="U69:V69"/>
    <mergeCell ref="U100:V100"/>
    <mergeCell ref="A102:F103"/>
    <mergeCell ref="F55:G55"/>
    <mergeCell ref="B85:E85"/>
    <mergeCell ref="B84:E84"/>
    <mergeCell ref="B80:E80"/>
    <mergeCell ref="B81:E81"/>
    <mergeCell ref="B75:E75"/>
    <mergeCell ref="B74:E74"/>
    <mergeCell ref="B123:E123"/>
    <mergeCell ref="B113:E113"/>
    <mergeCell ref="B69:E69"/>
    <mergeCell ref="B110:E110"/>
    <mergeCell ref="B121:C121"/>
    <mergeCell ref="B111:E111"/>
    <mergeCell ref="B107:E107"/>
    <mergeCell ref="B122:E122"/>
    <mergeCell ref="B114:E114"/>
    <mergeCell ref="B112:E112"/>
    <mergeCell ref="B76:E76"/>
    <mergeCell ref="B77:E77"/>
    <mergeCell ref="B86:E86"/>
    <mergeCell ref="B83:E83"/>
    <mergeCell ref="B82:E82"/>
    <mergeCell ref="B97:E97"/>
    <mergeCell ref="B95:E95"/>
    <mergeCell ref="B79:E79"/>
    <mergeCell ref="U92:V92"/>
    <mergeCell ref="B73:E73"/>
    <mergeCell ref="B67:E67"/>
    <mergeCell ref="V7:V8"/>
    <mergeCell ref="U7:U8"/>
    <mergeCell ref="L7:L8"/>
    <mergeCell ref="A8:E8"/>
    <mergeCell ref="F7:F8"/>
    <mergeCell ref="AF127:AF128"/>
    <mergeCell ref="AQ9:AX9"/>
    <mergeCell ref="U70:V70"/>
    <mergeCell ref="AA63:AA66"/>
    <mergeCell ref="U64:V64"/>
    <mergeCell ref="F61:G61"/>
    <mergeCell ref="A9:E9"/>
    <mergeCell ref="A10:E10"/>
    <mergeCell ref="T53:T54"/>
    <mergeCell ref="R53:R54"/>
    <mergeCell ref="P53:P54"/>
    <mergeCell ref="B94:E94"/>
    <mergeCell ref="AP122:AX122"/>
    <mergeCell ref="B71:E71"/>
    <mergeCell ref="B72:E72"/>
    <mergeCell ref="A63:F64"/>
    <mergeCell ref="B68:E68"/>
    <mergeCell ref="C27:E27"/>
    <mergeCell ref="B98:E98"/>
    <mergeCell ref="B108:E108"/>
    <mergeCell ref="AE127:AE128"/>
    <mergeCell ref="B70:E70"/>
    <mergeCell ref="B96:E96"/>
    <mergeCell ref="B93:E93"/>
    <mergeCell ref="M4:N4"/>
    <mergeCell ref="H53:H54"/>
    <mergeCell ref="B17:D18"/>
    <mergeCell ref="G20:J20"/>
    <mergeCell ref="C25:E25"/>
    <mergeCell ref="J53:J54"/>
    <mergeCell ref="J7:J8"/>
    <mergeCell ref="A12:E12"/>
    <mergeCell ref="A14:C14"/>
    <mergeCell ref="C24:E24"/>
    <mergeCell ref="D36:F36"/>
    <mergeCell ref="D37:F37"/>
    <mergeCell ref="A6:B7"/>
    <mergeCell ref="C6:E7"/>
    <mergeCell ref="N53:N54"/>
    <mergeCell ref="H7:H8"/>
    <mergeCell ref="A11:E11"/>
    <mergeCell ref="B20:F20"/>
    <mergeCell ref="C26:E26"/>
    <mergeCell ref="L53:L54"/>
    <mergeCell ref="F2:G2"/>
    <mergeCell ref="F1:G1"/>
    <mergeCell ref="I5:J5"/>
    <mergeCell ref="C5:F5"/>
    <mergeCell ref="G5:H5"/>
    <mergeCell ref="A1:E1"/>
    <mergeCell ref="D38:F38"/>
    <mergeCell ref="T7:T8"/>
    <mergeCell ref="R7:R8"/>
    <mergeCell ref="N7:N8"/>
    <mergeCell ref="P7:P8"/>
    <mergeCell ref="K1:L1"/>
    <mergeCell ref="K2:L2"/>
    <mergeCell ref="L20:M20"/>
    <mergeCell ref="S5:T5"/>
    <mergeCell ref="M5:N5"/>
    <mergeCell ref="Q4:T4"/>
    <mergeCell ref="K5:L5"/>
    <mergeCell ref="O5:P5"/>
    <mergeCell ref="C4:F4"/>
    <mergeCell ref="G4:L4"/>
    <mergeCell ref="H36:K36"/>
    <mergeCell ref="H37:K37"/>
    <mergeCell ref="Q5:R5"/>
    <mergeCell ref="BF115:BG117"/>
    <mergeCell ref="BO115:BP117"/>
    <mergeCell ref="AP87:AX87"/>
    <mergeCell ref="A115:N116"/>
    <mergeCell ref="BI122:BP122"/>
    <mergeCell ref="U114:V114"/>
    <mergeCell ref="AZ122:BG122"/>
    <mergeCell ref="BI111:BP112"/>
    <mergeCell ref="AZ111:BG112"/>
    <mergeCell ref="AZ113:BE114"/>
    <mergeCell ref="U98:V98"/>
    <mergeCell ref="U97:V97"/>
    <mergeCell ref="BF113:BG114"/>
    <mergeCell ref="U93:V93"/>
    <mergeCell ref="U112:V112"/>
    <mergeCell ref="U113:V113"/>
    <mergeCell ref="BO114:BP114"/>
    <mergeCell ref="AP111:AX112"/>
    <mergeCell ref="AA106:AA107"/>
    <mergeCell ref="U111:V111"/>
    <mergeCell ref="U110:V110"/>
    <mergeCell ref="U99:V99"/>
    <mergeCell ref="AP101:AX101"/>
    <mergeCell ref="A88:F89"/>
  </mergeCells>
  <phoneticPr fontId="23" type="noConversion"/>
  <conditionalFormatting sqref="L20:M20">
    <cfRule type="expression" dxfId="48" priority="7">
      <formula>IF($L$20="active",TRUE,FALSE)</formula>
    </cfRule>
  </conditionalFormatting>
  <conditionalFormatting sqref="E14">
    <cfRule type="expression" dxfId="47" priority="1">
      <formula>IF(AND($A$14="(V)  INDIRECT COSTS (LHJ-TD)",$E$14&gt;25%),TRUE,FALSE)</formula>
    </cfRule>
    <cfRule type="expression" dxfId="46" priority="2">
      <formula>IF(AND($A$14="(V)  INDIRECT COSTS (LHJ-P)",$E$14&gt;25%),TRUE,FALSE)</formula>
    </cfRule>
    <cfRule type="expression" dxfId="45" priority="5">
      <formula>IF(AND($A$14="(V)  INDIRECT COSTS (CBO-P)",$E$14&gt;15%),TRUE,FALSE)</formula>
    </cfRule>
  </conditionalFormatting>
  <dataValidations xWindow="963" yWindow="563" count="36">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prompt="Enter Indirect Fund Rate Percentage" sqref="E14">
      <formula1>0.25</formula1>
    </dataValidation>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14 in the Personnel section.  " sqref="T9"/>
    <dataValidation allowBlank="1" showErrorMessage="1" prompt="Please enter the Name of the Subcontract." sqref="C6"/>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operator="lessThanOrEqual" allowBlank="1" showErrorMessage="1" promptTitle="IMPORTANT" prompt="You cannot copy all formula cells and paste. You can either copy travel and training together and paste or copy cells Z71:Z85 together and paste.   " sqref="AA108:AA114 AA72:AA86"/>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DO NOT DELETE" prompt="The value in this cell determines the drop down for cell L20. It will always be the opposite of the value in cell L20." sqref="X4"/>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decimal" operator="lessThanOrEqual" allowBlank="1" showInputMessage="1" showErrorMessage="1" error="FTE % cannot exceed 100%. " sqref="D130:D149 Q125:Q149">
      <formula1>1</formula1>
    </dataValidation>
    <dataValidation showInputMessage="1" showErrorMessage="1" sqref="F2:G2"/>
    <dataValidation type="list" allowBlank="1" showInputMessage="1" showErrorMessage="1" prompt="Select from Drop Down" sqref="A14:C14">
      <formula1>Indirect_Cost_Options</formula1>
    </dataValidation>
    <dataValidation allowBlank="1" showInputMessage="1" showErrorMessage="1" prompt="Agency Name" sqref="C5:F5"/>
    <dataValidation allowBlank="1" showInputMessage="1" showErrorMessage="1" prompt="operating expense detail 1 - Operating Expense line items e.g., travel, training, rent, transportation, software, etc." sqref="B67:E71"/>
    <dataValidation allowBlank="1" showInputMessage="1" showErrorMessage="1" prompt="operating budgeted amount 1 - Budgeted amount for each Operating Expenses itemized" sqref="F67:F71"/>
    <dataValidation allowBlank="1" showInputMessage="1" showErrorMessage="1" prompt="Capital Expense Detail 1 - Major equipment items with a base cost of $5,000 or more and useful life expectancy of one or more years" sqref="B93:E97"/>
    <dataValidation allowBlank="1" showInputMessage="1" showErrorMessage="1" prompt="Capital Budgeted Amount 1 - Budgeted amount for each line item identified as a Capital Expense" sqref="F93:F97"/>
    <dataValidation allowBlank="1" showInputMessage="1" showErrorMessage="1" prompt="Other Costs Detail 1 - Other Costs line items e.g., food, incentives, etc. all expenses are for participants" sqref="B107:E111"/>
    <dataValidation allowBlank="1" showInputMessage="1" showErrorMessage="1" prompt="Other Costs Budgeted Amount 1 - Budgeted amount for each item identified as  Other Costs" sqref="F107:F111"/>
    <dataValidation allowBlank="1" showInputMessage="1" showErrorMessage="1" prompt="Personnel Title and Classification 1 - Classification/Title of each staff performing PREP funded activities identified in the SOW (e.g. Project Director)" sqref="C125:C129"/>
    <dataValidation allowBlank="1" showInputMessage="1" showErrorMessage="1" prompt="Employee Initials" sqref="B125:B129"/>
    <dataValidation type="decimal" operator="lessThanOrEqual" allowBlank="1" showInputMessage="1" showErrorMessage="1" error="FTE % cannot exceed 100%. " prompt="percent F T E 1 - Total percentage of time to be allocated to MCAH funded activities for each classification listed in the personnel column" sqref="D125:D129">
      <formula1>1</formula1>
    </dataValidation>
    <dataValidation allowBlank="1" showInputMessage="1" showErrorMessage="1" prompt="annual salary 1 - Full-time annual salary for each classification listed in the Personnel column" sqref="E125:E129"/>
    <dataValidation allowBlank="1" showInputMessage="1" showErrorMessage="1" prompt="Total General Fund Amount" sqref="F25"/>
    <dataValidation allowBlank="1" showInputMessage="1" showErrorMessage="1" prompt="Type Name Here" sqref="D37:F37"/>
    <dataValidation type="list" allowBlank="1" showInputMessage="1" showErrorMessage="1" prompt="Click To Select Titles" sqref="D38:F38">
      <formula1>Title</formula1>
    </dataValidation>
    <dataValidation type="decimal" operator="lessThanOrEqual" allowBlank="1" showInputMessage="1" showErrorMessage="1" error="FTE % cannot exceed 100%. " prompt="For agencies drawing down Title XIX, use the Federal Financial Participation (FFP) Base Medi-Cal Factors (MCF) in Appendix #6 approved by MCAH to complete the matchable column M" sqref="M125:M149">
      <formula1>1</formula1>
    </dataValidation>
    <dataValidation allowBlank="1" showInputMessage="1" showErrorMessage="1" prompt="Enter X For Staff Who Travel" sqref="V125:V129"/>
    <dataValidation allowBlank="1" showInputMessage="1" showErrorMessage="1" prompt="Automatically populates using the information entered in Personnel" sqref="M107:M111 M93:M97 M67:M71"/>
    <dataValidation allowBlank="1" showInputMessage="1" showErrorMessage="1" prompt="Pre Populated General Fund Balance" sqref="M2"/>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21" man="1"/>
  </rowBreaks>
  <colBreaks count="1" manualBreakCount="1">
    <brk id="2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61" r:id="rId5" name="Button 1">
              <controlPr defaultSize="0" print="0" autoFill="0" autoPict="0">
                <anchor moveWithCells="1" sizeWithCells="1">
                  <from>
                    <xdr:col>3</xdr:col>
                    <xdr:colOff>552450</xdr:colOff>
                    <xdr:row>0</xdr:row>
                    <xdr:rowOff>0</xdr:rowOff>
                  </from>
                  <to>
                    <xdr:col>4</xdr:col>
                    <xdr:colOff>19050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3066" t="s">
        <v>297</v>
      </c>
      <c r="L1" s="3067"/>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140</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'ORIGINAL BUDGET'!C4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'ORIGINAL BUDGET'!C5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'ORIGINAL BUDGET'!C6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'ORIGINAL BUDGET'!A14:C14</f>
        <v>(V)  INDIRECT COSTS (CBO-TP)</v>
      </c>
      <c r="B14" s="3065"/>
      <c r="C14" s="3065"/>
      <c r="D14" s="859" t="str">
        <f>IF(A14=AC165,"(15.00% max)","(25.00% max)")</f>
        <v>(15.00% max)</v>
      </c>
      <c r="E14" s="860">
        <f>'ORIGINAL BUDGET'!E14</f>
        <v>0</v>
      </c>
      <c r="F14" s="861">
        <f>ROUND(F13,0)</f>
        <v>0</v>
      </c>
      <c r="G14" s="2253" t="str">
        <f>IF(AND(F14&lt;&gt;0, 1-I14-K14-Q14-S14-M14-O14),1-I14-K14-Q14-S14-M14-O14,"")</f>
        <v/>
      </c>
      <c r="H14" s="862">
        <f>ROUND(IF((F14*G14)&lt;0.001,"",F14*G14),0)</f>
        <v>0</v>
      </c>
      <c r="I14" s="863">
        <f>'ORIGINAL BUDGET'!I14</f>
        <v>0</v>
      </c>
      <c r="J14" s="864">
        <f>ROUND(I14*F14,0)</f>
        <v>0</v>
      </c>
      <c r="K14" s="2254">
        <f>'ORIGINAL BUDGET'!K14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61" t="str">
        <f>IF('Fund Rec'!U17&gt;('Fund Rec'!Z9*'ORIGINAL BUDGET'!G20),("Budget revision shift per line item exceeds "&amp;TEXT('Fund Rec'!Z9,"0%")&amp;" of contract total and requires a formal amendment."),IF('Fund Rec'!U17&gt;'Fund Rec'!Z11,("Budget Revision Shift Exceeds Allowable Limits. Over "&amp;TEXT('Fund Rec'!Z11,"$#,###")&amp;". Please Revise."),""))</f>
        <v/>
      </c>
      <c r="M17" s="3062"/>
      <c r="N17" s="3063"/>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61"/>
      <c r="M18" s="3062"/>
      <c r="N18" s="3063"/>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'ORIGINAL BUDGET'!F67</f>
        <v>0</v>
      </c>
      <c r="G67" s="1228" t="str">
        <f>IF(AND(F67&lt;&gt;0, 1-I67-K67-Q67-S67-M67-O67),1-I67-K67-Q67-S67-M67-O67,"")</f>
        <v/>
      </c>
      <c r="H67" s="1229">
        <f t="shared" ref="H67:H86" si="1">IF(AND(G67*F67&lt;0.0001,G67*F67&gt;0),"",G67*F67)</f>
        <v>0</v>
      </c>
      <c r="I67" s="1230">
        <f>'ORIGINAL BUDGET'!I67</f>
        <v>0</v>
      </c>
      <c r="J67" s="1229">
        <f>I67*F67</f>
        <v>0</v>
      </c>
      <c r="K67" s="1231">
        <f>'ORIGINAL BUDGET'!K67</f>
        <v>0</v>
      </c>
      <c r="L67" s="1232">
        <f>K67*F67</f>
        <v>0</v>
      </c>
      <c r="M67" s="1233" t="b">
        <f>IF($F67&gt;0,($BF$115))</f>
        <v>0</v>
      </c>
      <c r="N67" s="2402">
        <f>M67*F67</f>
        <v>0</v>
      </c>
      <c r="O67" s="1234"/>
      <c r="P67" s="1235">
        <f>O67*F67</f>
        <v>0</v>
      </c>
      <c r="Q67" s="1234">
        <f>'ORIGINAL BUDGET'!Q67</f>
        <v>0</v>
      </c>
      <c r="R67" s="1235">
        <f>Q67*F67</f>
        <v>0</v>
      </c>
      <c r="S67" s="1234">
        <f>'ORIGINAL BUDGET'!S67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'ORIGINAL BUDGET'!F68</f>
        <v>0</v>
      </c>
      <c r="G68" s="1241" t="str">
        <f>IF(AND(F68&lt;&gt;0, 1-I68-K68-Q68-S68-M68-O68),1-I68-K68-Q68-S68-M68-O68,"")</f>
        <v/>
      </c>
      <c r="H68" s="1242">
        <f t="shared" si="1"/>
        <v>0</v>
      </c>
      <c r="I68" s="1243">
        <f>'ORIGINAL BUDGET'!I68</f>
        <v>0</v>
      </c>
      <c r="J68" s="1244">
        <f>I68*F68</f>
        <v>0</v>
      </c>
      <c r="K68" s="1245">
        <f>'ORIGINAL BUDGET'!K68</f>
        <v>0</v>
      </c>
      <c r="L68" s="1246">
        <f>K68*F68</f>
        <v>0</v>
      </c>
      <c r="M68" s="1233" t="b">
        <f>IF($F68&gt;0,($K$2))</f>
        <v>0</v>
      </c>
      <c r="N68" s="2403">
        <f t="shared" ref="N68:N86" si="2">M68*F68</f>
        <v>0</v>
      </c>
      <c r="O68" s="1247"/>
      <c r="P68" s="1248">
        <f>O68*F68</f>
        <v>0</v>
      </c>
      <c r="Q68" s="1247">
        <f>'ORIGINAL BUDGET'!Q68</f>
        <v>0</v>
      </c>
      <c r="R68" s="1248">
        <f>Q68*F68</f>
        <v>0</v>
      </c>
      <c r="S68" s="1247">
        <f>'ORIGINAL BUDGET'!S68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'ORIGINAL BUDGET'!B69</f>
        <v>0</v>
      </c>
      <c r="C69" s="2989"/>
      <c r="D69" s="2989"/>
      <c r="E69" s="2990"/>
      <c r="F69" s="1240">
        <f>'ORIGINAL BUDGET'!F69</f>
        <v>0</v>
      </c>
      <c r="G69" s="1249" t="str">
        <f t="shared" ref="G69" si="3">IF(AND(F69&lt;&gt;0, 1-I69-K69-Q69-S69-M69-O69),1-I69-K69-Q69-S69-M69-O69,"")</f>
        <v/>
      </c>
      <c r="H69" s="1250">
        <f t="shared" si="1"/>
        <v>0</v>
      </c>
      <c r="I69" s="1243"/>
      <c r="J69" s="1251"/>
      <c r="K69" s="1249">
        <f>'ORIGINAL BUDGET'!K69</f>
        <v>0</v>
      </c>
      <c r="L69" s="1246">
        <f t="shared" ref="L69:L71" si="4">K69*F69</f>
        <v>0</v>
      </c>
      <c r="M69" s="1233" t="b">
        <f t="shared" ref="M69:M73" si="5">IF($F69&gt;0,($K$2))</f>
        <v>0</v>
      </c>
      <c r="N69" s="2403">
        <f t="shared" si="2"/>
        <v>0</v>
      </c>
      <c r="O69" s="1247"/>
      <c r="P69" s="1252">
        <f t="shared" ref="P69:P71" si="6">O69*F69</f>
        <v>0</v>
      </c>
      <c r="Q69" s="1247">
        <f>'ORIGINAL BUDGET'!Q69</f>
        <v>0</v>
      </c>
      <c r="R69" s="1252"/>
      <c r="S69" s="1247">
        <f>'ORIGINAL BUDGET'!S69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'ORIGINAL BUDGET'!B70</f>
        <v>0</v>
      </c>
      <c r="C70" s="2989"/>
      <c r="D70" s="2989"/>
      <c r="E70" s="2990"/>
      <c r="F70" s="1240">
        <f>'ORIGINAL BUDGET'!F70</f>
        <v>0</v>
      </c>
      <c r="G70" s="1249" t="str">
        <f t="shared" ref="G70:G86" si="8">IF(AND(F70&lt;&gt;0, 1-I70-K70-Q70-S70-M70-O70),1-I70-K70-Q70-S70-M70-O70,"")</f>
        <v/>
      </c>
      <c r="H70" s="1250">
        <f t="shared" si="1"/>
        <v>0</v>
      </c>
      <c r="I70" s="1243"/>
      <c r="J70" s="1251">
        <f>ROUND(I70*F70,2)</f>
        <v>0</v>
      </c>
      <c r="K70" s="1249">
        <f>'ORIGINAL BUDGET'!K70</f>
        <v>0</v>
      </c>
      <c r="L70" s="1246">
        <f t="shared" si="4"/>
        <v>0</v>
      </c>
      <c r="M70" s="1233" t="b">
        <f t="shared" si="5"/>
        <v>0</v>
      </c>
      <c r="N70" s="2403">
        <f t="shared" si="2"/>
        <v>0</v>
      </c>
      <c r="O70" s="1247"/>
      <c r="P70" s="1252">
        <f t="shared" si="6"/>
        <v>0</v>
      </c>
      <c r="Q70" s="1247">
        <f>'ORIGINAL BUDGET'!Q70</f>
        <v>0</v>
      </c>
      <c r="R70" s="1252"/>
      <c r="S70" s="1247">
        <f>'ORIGINAL BUDGET'!S70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'ORIGINAL BUDGET'!B71</f>
        <v>0</v>
      </c>
      <c r="C71" s="2989"/>
      <c r="D71" s="2989"/>
      <c r="E71" s="2990"/>
      <c r="F71" s="1240">
        <f>'ORIGINAL BUDGET'!F71</f>
        <v>0</v>
      </c>
      <c r="G71" s="1249" t="str">
        <f t="shared" si="8"/>
        <v/>
      </c>
      <c r="H71" s="1250">
        <f t="shared" si="1"/>
        <v>0</v>
      </c>
      <c r="I71" s="1243"/>
      <c r="J71" s="1251">
        <f>ROUND(I71*F71,2)</f>
        <v>0</v>
      </c>
      <c r="K71" s="1249">
        <f>'ORIGINAL BUDGET'!K71</f>
        <v>0</v>
      </c>
      <c r="L71" s="1246">
        <f t="shared" si="4"/>
        <v>0</v>
      </c>
      <c r="M71" s="1233" t="b">
        <f t="shared" si="5"/>
        <v>0</v>
      </c>
      <c r="N71" s="2403">
        <f t="shared" si="2"/>
        <v>0</v>
      </c>
      <c r="O71" s="1247"/>
      <c r="P71" s="1252">
        <f t="shared" si="6"/>
        <v>0</v>
      </c>
      <c r="Q71" s="1247">
        <f>'ORIGINAL BUDGET'!Q71</f>
        <v>0</v>
      </c>
      <c r="R71" s="1252"/>
      <c r="S71" s="1247">
        <f>'ORIGINAL BUDGET'!S71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'ORIGINAL BUDGET'!B72</f>
        <v>0</v>
      </c>
      <c r="C72" s="2989"/>
      <c r="D72" s="2989"/>
      <c r="E72" s="2990"/>
      <c r="F72" s="1240">
        <f>'ORIGINAL BUDGET'!F72</f>
        <v>0</v>
      </c>
      <c r="G72" s="1254" t="str">
        <f t="shared" si="8"/>
        <v/>
      </c>
      <c r="H72" s="1250">
        <f t="shared" si="1"/>
        <v>0</v>
      </c>
      <c r="I72" s="1243">
        <f>'ORIGINAL BUDGET'!I72</f>
        <v>0</v>
      </c>
      <c r="J72" s="1255">
        <f>I72*F72</f>
        <v>0</v>
      </c>
      <c r="K72" s="1245">
        <f>'ORIGINAL BUDGET'!K72</f>
        <v>0</v>
      </c>
      <c r="L72" s="1246">
        <f>K72*F72</f>
        <v>0</v>
      </c>
      <c r="M72" s="1233" t="b">
        <f t="shared" si="5"/>
        <v>0</v>
      </c>
      <c r="N72" s="2403">
        <f t="shared" si="2"/>
        <v>0</v>
      </c>
      <c r="O72" s="1247"/>
      <c r="P72" s="1252">
        <f>O72*F72</f>
        <v>0</v>
      </c>
      <c r="Q72" s="1247">
        <f>'ORIGINAL BUDGET'!Q72</f>
        <v>0</v>
      </c>
      <c r="R72" s="1252"/>
      <c r="S72" s="1247">
        <f>'ORIGINAL BUDGET'!S72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'ORIGINAL BUDGET'!B73</f>
        <v>0</v>
      </c>
      <c r="C73" s="2989"/>
      <c r="D73" s="2989"/>
      <c r="E73" s="2990"/>
      <c r="F73" s="1240">
        <f>'ORIGINAL BUDGET'!F73</f>
        <v>0</v>
      </c>
      <c r="G73" s="1256" t="str">
        <f t="shared" si="8"/>
        <v/>
      </c>
      <c r="H73" s="1250">
        <f t="shared" si="1"/>
        <v>0</v>
      </c>
      <c r="I73" s="1243">
        <f>'ORIGINAL BUDGET'!I73</f>
        <v>0</v>
      </c>
      <c r="J73" s="1257">
        <f t="shared" ref="J73:J86" si="10">I73*F73</f>
        <v>0</v>
      </c>
      <c r="K73" s="1245">
        <f>'ORIGINAL BUDGET'!K73</f>
        <v>0</v>
      </c>
      <c r="L73" s="1246">
        <f t="shared" ref="L73:L86" si="11">K73*F73</f>
        <v>0</v>
      </c>
      <c r="M73" s="1233" t="b">
        <f t="shared" si="5"/>
        <v>0</v>
      </c>
      <c r="N73" s="2403">
        <f t="shared" si="2"/>
        <v>0</v>
      </c>
      <c r="O73" s="1247"/>
      <c r="P73" s="1252">
        <f t="shared" ref="P73:P86" si="12">O73*F73</f>
        <v>0</v>
      </c>
      <c r="Q73" s="1247">
        <f>'ORIGINAL BUDGET'!Q73</f>
        <v>0</v>
      </c>
      <c r="R73" s="1252"/>
      <c r="S73" s="1247">
        <f>'ORIGINAL BUDGET'!S73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'ORIGINAL BUDGET'!B74</f>
        <v>0</v>
      </c>
      <c r="C74" s="2989"/>
      <c r="D74" s="2989"/>
      <c r="E74" s="2990"/>
      <c r="F74" s="1240">
        <f>'ORIGINAL BUDGET'!F74</f>
        <v>0</v>
      </c>
      <c r="G74" s="1256" t="str">
        <f t="shared" si="8"/>
        <v/>
      </c>
      <c r="H74" s="1250">
        <f t="shared" si="1"/>
        <v>0</v>
      </c>
      <c r="I74" s="1243">
        <f>'ORIGINAL BUDGET'!I74</f>
        <v>0</v>
      </c>
      <c r="J74" s="1257">
        <f t="shared" si="10"/>
        <v>0</v>
      </c>
      <c r="K74" s="1245">
        <f>'ORIGINAL BUDGET'!K74</f>
        <v>0</v>
      </c>
      <c r="L74" s="1246">
        <f t="shared" si="11"/>
        <v>0</v>
      </c>
      <c r="M74" s="1233" t="b">
        <f t="shared" ref="M74:M86" si="13">IF($F74&gt;0,($K$2))</f>
        <v>0</v>
      </c>
      <c r="N74" s="2403">
        <f t="shared" si="2"/>
        <v>0</v>
      </c>
      <c r="O74" s="1247"/>
      <c r="P74" s="1252">
        <f t="shared" si="12"/>
        <v>0</v>
      </c>
      <c r="Q74" s="1247">
        <f>'ORIGINAL BUDGET'!Q74</f>
        <v>0</v>
      </c>
      <c r="R74" s="1252"/>
      <c r="S74" s="1247">
        <f>'ORIGINAL BUDGET'!S74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'ORIGINAL BUDGET'!B75</f>
        <v>0</v>
      </c>
      <c r="C75" s="2989"/>
      <c r="D75" s="2989"/>
      <c r="E75" s="2990"/>
      <c r="F75" s="1240">
        <f>'ORIGINAL BUDGET'!F75</f>
        <v>0</v>
      </c>
      <c r="G75" s="1256" t="str">
        <f t="shared" si="8"/>
        <v/>
      </c>
      <c r="H75" s="1250">
        <f t="shared" si="1"/>
        <v>0</v>
      </c>
      <c r="I75" s="1243">
        <f>'ORIGINAL BUDGET'!I75</f>
        <v>0</v>
      </c>
      <c r="J75" s="1257">
        <f t="shared" si="10"/>
        <v>0</v>
      </c>
      <c r="K75" s="1245">
        <f>'ORIGINAL BUDGET'!K75</f>
        <v>0</v>
      </c>
      <c r="L75" s="1246">
        <f t="shared" si="11"/>
        <v>0</v>
      </c>
      <c r="M75" s="1233" t="b">
        <f t="shared" si="13"/>
        <v>0</v>
      </c>
      <c r="N75" s="2403">
        <f t="shared" si="2"/>
        <v>0</v>
      </c>
      <c r="O75" s="1247"/>
      <c r="P75" s="1252">
        <f t="shared" si="12"/>
        <v>0</v>
      </c>
      <c r="Q75" s="1247">
        <f>'ORIGINAL BUDGET'!Q75</f>
        <v>0</v>
      </c>
      <c r="R75" s="1252"/>
      <c r="S75" s="1247">
        <f>'ORIGINAL BUDGET'!S75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'ORIGINAL BUDGET'!B76</f>
        <v>0</v>
      </c>
      <c r="C76" s="2989"/>
      <c r="D76" s="2989"/>
      <c r="E76" s="2990"/>
      <c r="F76" s="1240">
        <f>'ORIGINAL BUDGET'!F76</f>
        <v>0</v>
      </c>
      <c r="G76" s="1256" t="str">
        <f t="shared" si="8"/>
        <v/>
      </c>
      <c r="H76" s="1250">
        <f t="shared" si="1"/>
        <v>0</v>
      </c>
      <c r="I76" s="1243">
        <f>'ORIGINAL BUDGET'!I76</f>
        <v>0</v>
      </c>
      <c r="J76" s="1257">
        <f t="shared" si="10"/>
        <v>0</v>
      </c>
      <c r="K76" s="1245">
        <f>'ORIGINAL BUDGET'!K76</f>
        <v>0</v>
      </c>
      <c r="L76" s="1246">
        <f t="shared" si="11"/>
        <v>0</v>
      </c>
      <c r="M76" s="1233" t="b">
        <f t="shared" si="13"/>
        <v>0</v>
      </c>
      <c r="N76" s="2403">
        <f t="shared" si="2"/>
        <v>0</v>
      </c>
      <c r="O76" s="1247"/>
      <c r="P76" s="1252">
        <f t="shared" si="12"/>
        <v>0</v>
      </c>
      <c r="Q76" s="1247">
        <f>'ORIGINAL BUDGET'!Q76</f>
        <v>0</v>
      </c>
      <c r="R76" s="1252"/>
      <c r="S76" s="1247">
        <f>'ORIGINAL BUDGET'!S76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'ORIGINAL BUDGET'!B77</f>
        <v>0</v>
      </c>
      <c r="C77" s="2989"/>
      <c r="D77" s="2989"/>
      <c r="E77" s="2990"/>
      <c r="F77" s="1240">
        <f>'ORIGINAL BUDGET'!F77</f>
        <v>0</v>
      </c>
      <c r="G77" s="1256" t="str">
        <f t="shared" si="8"/>
        <v/>
      </c>
      <c r="H77" s="1250">
        <f t="shared" si="1"/>
        <v>0</v>
      </c>
      <c r="I77" s="1243">
        <f>'ORIGINAL BUDGET'!I77</f>
        <v>0</v>
      </c>
      <c r="J77" s="1257">
        <f t="shared" si="10"/>
        <v>0</v>
      </c>
      <c r="K77" s="1245">
        <f>'ORIGINAL BUDGET'!K77</f>
        <v>0</v>
      </c>
      <c r="L77" s="1246">
        <f t="shared" si="11"/>
        <v>0</v>
      </c>
      <c r="M77" s="1233" t="b">
        <f t="shared" si="13"/>
        <v>0</v>
      </c>
      <c r="N77" s="2403">
        <f t="shared" si="2"/>
        <v>0</v>
      </c>
      <c r="O77" s="1247"/>
      <c r="P77" s="1252">
        <f t="shared" si="12"/>
        <v>0</v>
      </c>
      <c r="Q77" s="1247">
        <f>'ORIGINAL BUDGET'!Q77</f>
        <v>0</v>
      </c>
      <c r="R77" s="1252"/>
      <c r="S77" s="1247">
        <f>'ORIGINAL BUDGET'!S77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'ORIGINAL BUDGET'!B78</f>
        <v>0</v>
      </c>
      <c r="C78" s="2989"/>
      <c r="D78" s="2989"/>
      <c r="E78" s="2990"/>
      <c r="F78" s="1240">
        <f>'ORIGINAL BUDGET'!F78</f>
        <v>0</v>
      </c>
      <c r="G78" s="1256" t="str">
        <f t="shared" si="8"/>
        <v/>
      </c>
      <c r="H78" s="1250">
        <f t="shared" si="1"/>
        <v>0</v>
      </c>
      <c r="I78" s="1243">
        <f>'ORIGINAL BUDGET'!I78</f>
        <v>0</v>
      </c>
      <c r="J78" s="1257">
        <f t="shared" si="10"/>
        <v>0</v>
      </c>
      <c r="K78" s="1245">
        <f>'ORIGINAL BUDGET'!K78</f>
        <v>0</v>
      </c>
      <c r="L78" s="1246">
        <f t="shared" si="11"/>
        <v>0</v>
      </c>
      <c r="M78" s="1258" t="b">
        <f t="shared" si="13"/>
        <v>0</v>
      </c>
      <c r="N78" s="2403">
        <f t="shared" si="2"/>
        <v>0</v>
      </c>
      <c r="O78" s="1247"/>
      <c r="P78" s="1252">
        <f t="shared" si="12"/>
        <v>0</v>
      </c>
      <c r="Q78" s="1247">
        <f>'ORIGINAL BUDGET'!Q78</f>
        <v>0</v>
      </c>
      <c r="R78" s="1252"/>
      <c r="S78" s="1247">
        <f>'ORIGINAL BUDGET'!S78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'ORIGINAL BUDGET'!B79</f>
        <v>0</v>
      </c>
      <c r="C79" s="2989"/>
      <c r="D79" s="2989"/>
      <c r="E79" s="2990"/>
      <c r="F79" s="1240">
        <f>'ORIGINAL BUDGET'!F79</f>
        <v>0</v>
      </c>
      <c r="G79" s="1256" t="str">
        <f t="shared" si="8"/>
        <v/>
      </c>
      <c r="H79" s="1250">
        <f t="shared" si="1"/>
        <v>0</v>
      </c>
      <c r="I79" s="1243">
        <f>'ORIGINAL BUDGET'!I79</f>
        <v>0</v>
      </c>
      <c r="J79" s="1257">
        <f t="shared" si="10"/>
        <v>0</v>
      </c>
      <c r="K79" s="1245">
        <f>'ORIGINAL BUDGET'!K79</f>
        <v>0</v>
      </c>
      <c r="L79" s="1246">
        <f t="shared" si="11"/>
        <v>0</v>
      </c>
      <c r="M79" s="1233" t="b">
        <f t="shared" si="13"/>
        <v>0</v>
      </c>
      <c r="N79" s="2403">
        <f t="shared" si="2"/>
        <v>0</v>
      </c>
      <c r="O79" s="1247"/>
      <c r="P79" s="1252">
        <f t="shared" si="12"/>
        <v>0</v>
      </c>
      <c r="Q79" s="1247">
        <f>'ORIGINAL BUDGET'!Q79</f>
        <v>0</v>
      </c>
      <c r="R79" s="1252"/>
      <c r="S79" s="1247">
        <f>'ORIGINAL BUDGET'!S79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'ORIGINAL BUDGET'!B80</f>
        <v>0</v>
      </c>
      <c r="C80" s="2989"/>
      <c r="D80" s="2989"/>
      <c r="E80" s="2990"/>
      <c r="F80" s="1240">
        <f>'ORIGINAL BUDGET'!F80</f>
        <v>0</v>
      </c>
      <c r="G80" s="1256" t="str">
        <f t="shared" si="8"/>
        <v/>
      </c>
      <c r="H80" s="1250">
        <f t="shared" si="1"/>
        <v>0</v>
      </c>
      <c r="I80" s="1243">
        <f>'ORIGINAL BUDGET'!I80</f>
        <v>0</v>
      </c>
      <c r="J80" s="1257">
        <f t="shared" si="10"/>
        <v>0</v>
      </c>
      <c r="K80" s="1245">
        <f>'ORIGINAL BUDGET'!K80</f>
        <v>0</v>
      </c>
      <c r="L80" s="1246">
        <f t="shared" si="11"/>
        <v>0</v>
      </c>
      <c r="M80" s="1233" t="b">
        <f t="shared" si="13"/>
        <v>0</v>
      </c>
      <c r="N80" s="2403">
        <f t="shared" si="2"/>
        <v>0</v>
      </c>
      <c r="O80" s="1247"/>
      <c r="P80" s="1252">
        <f t="shared" si="12"/>
        <v>0</v>
      </c>
      <c r="Q80" s="1247">
        <f>'ORIGINAL BUDGET'!Q80</f>
        <v>0</v>
      </c>
      <c r="R80" s="1252"/>
      <c r="S80" s="1247">
        <f>'ORIGINAL BUDGET'!S80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'ORIGINAL BUDGET'!B81</f>
        <v>0</v>
      </c>
      <c r="C81" s="2989"/>
      <c r="D81" s="2989"/>
      <c r="E81" s="2990"/>
      <c r="F81" s="1240">
        <f>'ORIGINAL BUDGET'!F81</f>
        <v>0</v>
      </c>
      <c r="G81" s="1256" t="str">
        <f t="shared" si="8"/>
        <v/>
      </c>
      <c r="H81" s="1250">
        <f t="shared" si="1"/>
        <v>0</v>
      </c>
      <c r="I81" s="1243">
        <f>'ORIGINAL BUDGET'!I81</f>
        <v>0</v>
      </c>
      <c r="J81" s="1257">
        <f t="shared" si="10"/>
        <v>0</v>
      </c>
      <c r="K81" s="1245">
        <f>'ORIGINAL BUDGET'!K81</f>
        <v>0</v>
      </c>
      <c r="L81" s="1246">
        <f t="shared" si="11"/>
        <v>0</v>
      </c>
      <c r="M81" s="1233" t="b">
        <f t="shared" si="13"/>
        <v>0</v>
      </c>
      <c r="N81" s="2403">
        <f t="shared" si="2"/>
        <v>0</v>
      </c>
      <c r="O81" s="1247"/>
      <c r="P81" s="1252">
        <f t="shared" si="12"/>
        <v>0</v>
      </c>
      <c r="Q81" s="1247">
        <f>'ORIGINAL BUDGET'!Q81</f>
        <v>0</v>
      </c>
      <c r="R81" s="1252"/>
      <c r="S81" s="1247">
        <f>'ORIGINAL BUDGET'!S81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'ORIGINAL BUDGET'!B82</f>
        <v>0</v>
      </c>
      <c r="C82" s="2989"/>
      <c r="D82" s="2989"/>
      <c r="E82" s="2990"/>
      <c r="F82" s="1240">
        <f>'ORIGINAL BUDGET'!F82</f>
        <v>0</v>
      </c>
      <c r="G82" s="1256" t="str">
        <f t="shared" si="8"/>
        <v/>
      </c>
      <c r="H82" s="1250">
        <f t="shared" si="1"/>
        <v>0</v>
      </c>
      <c r="I82" s="1243">
        <f>'ORIGINAL BUDGET'!I82</f>
        <v>0</v>
      </c>
      <c r="J82" s="1257">
        <f t="shared" si="10"/>
        <v>0</v>
      </c>
      <c r="K82" s="1245">
        <f>'ORIGINAL BUDGET'!K82</f>
        <v>0</v>
      </c>
      <c r="L82" s="1246">
        <f t="shared" si="11"/>
        <v>0</v>
      </c>
      <c r="M82" s="1233" t="b">
        <f t="shared" si="13"/>
        <v>0</v>
      </c>
      <c r="N82" s="1246">
        <f t="shared" si="2"/>
        <v>0</v>
      </c>
      <c r="O82" s="1247"/>
      <c r="P82" s="1252">
        <f t="shared" si="12"/>
        <v>0</v>
      </c>
      <c r="Q82" s="1247">
        <f>'ORIGINAL BUDGET'!Q82</f>
        <v>0</v>
      </c>
      <c r="R82" s="1252"/>
      <c r="S82" s="1247">
        <f>'ORIGINAL BUDGET'!S82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'ORIGINAL BUDGET'!B83</f>
        <v>0</v>
      </c>
      <c r="C83" s="2989"/>
      <c r="D83" s="2989"/>
      <c r="E83" s="2990"/>
      <c r="F83" s="1240">
        <f>'ORIGINAL BUDGET'!F83</f>
        <v>0</v>
      </c>
      <c r="G83" s="1256" t="str">
        <f t="shared" si="8"/>
        <v/>
      </c>
      <c r="H83" s="1250">
        <f t="shared" si="1"/>
        <v>0</v>
      </c>
      <c r="I83" s="1243">
        <f>'ORIGINAL BUDGET'!I83</f>
        <v>0</v>
      </c>
      <c r="J83" s="1257">
        <f t="shared" si="10"/>
        <v>0</v>
      </c>
      <c r="K83" s="1245">
        <f>'ORIGINAL BUDGET'!K83</f>
        <v>0</v>
      </c>
      <c r="L83" s="1246">
        <f t="shared" si="11"/>
        <v>0</v>
      </c>
      <c r="M83" s="1233" t="b">
        <f t="shared" si="13"/>
        <v>0</v>
      </c>
      <c r="N83" s="1246">
        <f t="shared" si="2"/>
        <v>0</v>
      </c>
      <c r="O83" s="1247"/>
      <c r="P83" s="1252">
        <f t="shared" si="12"/>
        <v>0</v>
      </c>
      <c r="Q83" s="1247">
        <f>'ORIGINAL BUDGET'!Q83</f>
        <v>0</v>
      </c>
      <c r="R83" s="1252"/>
      <c r="S83" s="1247">
        <f>'ORIGINAL BUDGET'!S83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'ORIGINAL BUDGET'!B84</f>
        <v>0</v>
      </c>
      <c r="C84" s="2989"/>
      <c r="D84" s="2989"/>
      <c r="E84" s="2990"/>
      <c r="F84" s="1240">
        <f>'ORIGINAL BUDGET'!F84</f>
        <v>0</v>
      </c>
      <c r="G84" s="1256" t="str">
        <f t="shared" si="8"/>
        <v/>
      </c>
      <c r="H84" s="1250">
        <f t="shared" si="1"/>
        <v>0</v>
      </c>
      <c r="I84" s="1243">
        <f>'ORIGINAL BUDGET'!I84</f>
        <v>0</v>
      </c>
      <c r="J84" s="1257">
        <f t="shared" si="10"/>
        <v>0</v>
      </c>
      <c r="K84" s="1245">
        <f>'ORIGINAL BUDGET'!K84</f>
        <v>0</v>
      </c>
      <c r="L84" s="1246">
        <f t="shared" si="11"/>
        <v>0</v>
      </c>
      <c r="M84" s="1233" t="b">
        <f t="shared" si="13"/>
        <v>0</v>
      </c>
      <c r="N84" s="1246">
        <f t="shared" si="2"/>
        <v>0</v>
      </c>
      <c r="O84" s="1247"/>
      <c r="P84" s="1252">
        <f t="shared" si="12"/>
        <v>0</v>
      </c>
      <c r="Q84" s="1247">
        <f>'ORIGINAL BUDGET'!Q84</f>
        <v>0</v>
      </c>
      <c r="R84" s="1252"/>
      <c r="S84" s="1247">
        <f>'ORIGINAL BUDGET'!S84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'ORIGINAL BUDGET'!B85</f>
        <v>0</v>
      </c>
      <c r="C85" s="2989"/>
      <c r="D85" s="2989"/>
      <c r="E85" s="2990"/>
      <c r="F85" s="1240">
        <f>'ORIGINAL BUDGET'!F85</f>
        <v>0</v>
      </c>
      <c r="G85" s="1256" t="str">
        <f t="shared" si="8"/>
        <v/>
      </c>
      <c r="H85" s="1250">
        <f t="shared" si="1"/>
        <v>0</v>
      </c>
      <c r="I85" s="1243">
        <f>'ORIGINAL BUDGET'!I85</f>
        <v>0</v>
      </c>
      <c r="J85" s="1257">
        <f t="shared" si="10"/>
        <v>0</v>
      </c>
      <c r="K85" s="1245">
        <f>'ORIGINAL BUDGET'!K85</f>
        <v>0</v>
      </c>
      <c r="L85" s="1246">
        <f t="shared" si="11"/>
        <v>0</v>
      </c>
      <c r="M85" s="1233" t="b">
        <f t="shared" si="13"/>
        <v>0</v>
      </c>
      <c r="N85" s="1246">
        <f t="shared" si="2"/>
        <v>0</v>
      </c>
      <c r="O85" s="1247"/>
      <c r="P85" s="1252">
        <f t="shared" si="12"/>
        <v>0</v>
      </c>
      <c r="Q85" s="1247">
        <f>'ORIGINAL BUDGET'!Q85</f>
        <v>0</v>
      </c>
      <c r="R85" s="1252"/>
      <c r="S85" s="1247">
        <f>'ORIGINAL BUDGET'!S85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'ORIGINAL BUDGET'!B86</f>
        <v>0</v>
      </c>
      <c r="C86" s="3024"/>
      <c r="D86" s="3024"/>
      <c r="E86" s="3025"/>
      <c r="F86" s="1260">
        <f>'ORIGINAL BUDGET'!F86</f>
        <v>0</v>
      </c>
      <c r="G86" s="1261" t="str">
        <f t="shared" si="8"/>
        <v/>
      </c>
      <c r="H86" s="1262">
        <f t="shared" si="1"/>
        <v>0</v>
      </c>
      <c r="I86" s="1263">
        <f>'ORIGINAL BUDGET'!I86</f>
        <v>0</v>
      </c>
      <c r="J86" s="1264">
        <f t="shared" si="10"/>
        <v>0</v>
      </c>
      <c r="K86" s="1265">
        <f>'ORIGINAL BUDGET'!K86</f>
        <v>0</v>
      </c>
      <c r="L86" s="1266">
        <f t="shared" si="11"/>
        <v>0</v>
      </c>
      <c r="M86" s="1267" t="b">
        <f t="shared" si="13"/>
        <v>0</v>
      </c>
      <c r="N86" s="1266">
        <f t="shared" si="2"/>
        <v>0</v>
      </c>
      <c r="O86" s="1268"/>
      <c r="P86" s="1269">
        <f t="shared" si="12"/>
        <v>0</v>
      </c>
      <c r="Q86" s="1268">
        <f>'ORIGINAL BUDGET'!Q86</f>
        <v>0</v>
      </c>
      <c r="R86" s="1269"/>
      <c r="S86" s="1268">
        <f>'ORIGINAL BUDGET'!S86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'ORIGINAL BUDGET'!B93</f>
        <v>0</v>
      </c>
      <c r="C93" s="2983">
        <f>'ORIGINAL BUDGET'!C93</f>
        <v>0</v>
      </c>
      <c r="D93" s="2983">
        <f>'ORIGINAL BUDGET'!D93</f>
        <v>0</v>
      </c>
      <c r="E93" s="2984">
        <f>'ORIGINAL BUDGET'!E93</f>
        <v>0</v>
      </c>
      <c r="F93" s="1303">
        <f>'ORIGINAL BUDGET'!F93</f>
        <v>0</v>
      </c>
      <c r="G93" s="1254" t="str">
        <f>IF(AND(F93&lt;&gt;0, 1-I93-K93-Q93-S93-M93-O93),1-I93-K93-Q93-S93-M93-O93,"")</f>
        <v/>
      </c>
      <c r="H93" s="1272">
        <f t="shared" ref="H93:H114" si="14">IF(AND(G93*F93&lt;0.0001,G93*F93&gt;0),"",G93*F93)</f>
        <v>0</v>
      </c>
      <c r="I93" s="1304">
        <f>'ORIGINAL BUDGET'!I93</f>
        <v>0</v>
      </c>
      <c r="J93" s="1305">
        <f>I93*F93</f>
        <v>0</v>
      </c>
      <c r="K93" s="1306">
        <f>'ORIGINAL BUDGET'!K93</f>
        <v>0</v>
      </c>
      <c r="L93" s="1307">
        <f>K93*F93</f>
        <v>0</v>
      </c>
      <c r="M93" s="1308" t="b">
        <f t="shared" ref="M93:M100" si="15">IF($F93&gt;0,($K$2))</f>
        <v>0</v>
      </c>
      <c r="N93" s="2408">
        <f>M93*F93</f>
        <v>0</v>
      </c>
      <c r="O93" s="1309">
        <f>'ORIGINAL BUDGET'!O93</f>
        <v>0</v>
      </c>
      <c r="P93" s="1310">
        <f>O93*F93</f>
        <v>0</v>
      </c>
      <c r="Q93" s="1309">
        <f>'ORIGINAL BUDGET'!Q93</f>
        <v>0</v>
      </c>
      <c r="R93" s="1310">
        <f>Q93*F93</f>
        <v>0</v>
      </c>
      <c r="S93" s="1309">
        <f>'ORIGINAL BUDGET'!S93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'ORIGINAL BUDGET'!B94</f>
        <v>0</v>
      </c>
      <c r="C94" s="2983">
        <f>'ORIGINAL BUDGET'!C94</f>
        <v>0</v>
      </c>
      <c r="D94" s="2983">
        <f>'ORIGINAL BUDGET'!D94</f>
        <v>0</v>
      </c>
      <c r="E94" s="2984">
        <f>'ORIGINAL BUDGET'!E94</f>
        <v>0</v>
      </c>
      <c r="F94" s="1311">
        <f>'ORIGINAL BUDGET'!F94</f>
        <v>0</v>
      </c>
      <c r="G94" s="1256" t="str">
        <f t="shared" ref="G94:G100" si="16">IF(AND(F94&lt;&gt;0, 1-I94-K94-Q94-S94-M94-O94),1-I94-K94-Q94-S94-M94-O94,"")</f>
        <v/>
      </c>
      <c r="H94" s="1272">
        <f t="shared" si="14"/>
        <v>0</v>
      </c>
      <c r="I94" s="1312">
        <f>'ORIGINAL BUDGET'!I94</f>
        <v>0</v>
      </c>
      <c r="J94" s="1313">
        <f t="shared" ref="J94:J114" si="17">I94*F94</f>
        <v>0</v>
      </c>
      <c r="K94" s="1314">
        <f>'ORIGINAL BUDGET'!K94</f>
        <v>0</v>
      </c>
      <c r="L94" s="1307">
        <f t="shared" ref="L94:L114" si="18">K94*F94</f>
        <v>0</v>
      </c>
      <c r="M94" s="1308" t="b">
        <f t="shared" si="15"/>
        <v>0</v>
      </c>
      <c r="N94" s="2408">
        <f t="shared" ref="N94:N114" si="19">M94*F94</f>
        <v>0</v>
      </c>
      <c r="O94" s="1315">
        <f>'ORIGINAL BUDGET'!O94</f>
        <v>0</v>
      </c>
      <c r="P94" s="1310">
        <f t="shared" ref="P94:P114" si="20">O94*F94</f>
        <v>0</v>
      </c>
      <c r="Q94" s="1315">
        <f>'ORIGINAL BUDGET'!Q94</f>
        <v>0</v>
      </c>
      <c r="R94" s="1310">
        <f t="shared" ref="R94:R100" si="21">Q94*F94</f>
        <v>0</v>
      </c>
      <c r="S94" s="1315">
        <f>'ORIGINAL BUDGET'!S94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'ORIGINAL BUDGET'!B95</f>
        <v>0</v>
      </c>
      <c r="C95" s="2983">
        <f>'ORIGINAL BUDGET'!C95</f>
        <v>0</v>
      </c>
      <c r="D95" s="2983">
        <f>'ORIGINAL BUDGET'!D95</f>
        <v>0</v>
      </c>
      <c r="E95" s="2984">
        <f>'ORIGINAL BUDGET'!E95</f>
        <v>0</v>
      </c>
      <c r="F95" s="1311">
        <f>'ORIGINAL BUDGET'!F95</f>
        <v>0</v>
      </c>
      <c r="G95" s="1256" t="str">
        <f t="shared" si="16"/>
        <v/>
      </c>
      <c r="H95" s="1272">
        <f t="shared" si="14"/>
        <v>0</v>
      </c>
      <c r="I95" s="1312">
        <f>'ORIGINAL BUDGET'!I95</f>
        <v>0</v>
      </c>
      <c r="J95" s="1313">
        <f t="shared" si="17"/>
        <v>0</v>
      </c>
      <c r="K95" s="1314">
        <f>'ORIGINAL BUDGET'!K95</f>
        <v>0</v>
      </c>
      <c r="L95" s="1307">
        <f t="shared" si="18"/>
        <v>0</v>
      </c>
      <c r="M95" s="1308" t="b">
        <f t="shared" si="15"/>
        <v>0</v>
      </c>
      <c r="N95" s="2408">
        <f t="shared" si="19"/>
        <v>0</v>
      </c>
      <c r="O95" s="1315">
        <f>'ORIGINAL BUDGET'!O95</f>
        <v>0</v>
      </c>
      <c r="P95" s="1310">
        <f t="shared" si="20"/>
        <v>0</v>
      </c>
      <c r="Q95" s="1315">
        <f>'ORIGINAL BUDGET'!Q95</f>
        <v>0</v>
      </c>
      <c r="R95" s="1310">
        <f t="shared" si="21"/>
        <v>0</v>
      </c>
      <c r="S95" s="1315">
        <f>'ORIGINAL BUDGET'!S95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'ORIGINAL BUDGET'!B96</f>
        <v>0</v>
      </c>
      <c r="C96" s="2983">
        <f>'ORIGINAL BUDGET'!C96</f>
        <v>0</v>
      </c>
      <c r="D96" s="2983">
        <f>'ORIGINAL BUDGET'!D96</f>
        <v>0</v>
      </c>
      <c r="E96" s="2984">
        <f>'ORIGINAL BUDGET'!E96</f>
        <v>0</v>
      </c>
      <c r="F96" s="1311">
        <f>'ORIGINAL BUDGET'!F96</f>
        <v>0</v>
      </c>
      <c r="G96" s="1256" t="str">
        <f t="shared" si="16"/>
        <v/>
      </c>
      <c r="H96" s="1272">
        <f t="shared" si="14"/>
        <v>0</v>
      </c>
      <c r="I96" s="1312">
        <f>'ORIGINAL BUDGET'!I96</f>
        <v>0</v>
      </c>
      <c r="J96" s="1313">
        <f t="shared" si="17"/>
        <v>0</v>
      </c>
      <c r="K96" s="1314">
        <f>'ORIGINAL BUDGET'!K96</f>
        <v>0</v>
      </c>
      <c r="L96" s="1307">
        <f t="shared" si="18"/>
        <v>0</v>
      </c>
      <c r="M96" s="1308" t="b">
        <f t="shared" si="15"/>
        <v>0</v>
      </c>
      <c r="N96" s="2408">
        <f t="shared" si="19"/>
        <v>0</v>
      </c>
      <c r="O96" s="1315">
        <f>'ORIGINAL BUDGET'!O96</f>
        <v>0</v>
      </c>
      <c r="P96" s="1310">
        <f t="shared" si="20"/>
        <v>0</v>
      </c>
      <c r="Q96" s="1315">
        <f>'ORIGINAL BUDGET'!Q96</f>
        <v>0</v>
      </c>
      <c r="R96" s="1310">
        <f t="shared" si="21"/>
        <v>0</v>
      </c>
      <c r="S96" s="1315">
        <f>'ORIGINAL BUDGET'!S96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'ORIGINAL BUDGET'!B97</f>
        <v>0</v>
      </c>
      <c r="C97" s="2983">
        <f>'ORIGINAL BUDGET'!C97</f>
        <v>0</v>
      </c>
      <c r="D97" s="2983">
        <f>'ORIGINAL BUDGET'!D97</f>
        <v>0</v>
      </c>
      <c r="E97" s="2984">
        <f>'ORIGINAL BUDGET'!E97</f>
        <v>0</v>
      </c>
      <c r="F97" s="1311">
        <f>'ORIGINAL BUDGET'!F97</f>
        <v>0</v>
      </c>
      <c r="G97" s="1256" t="str">
        <f t="shared" si="16"/>
        <v/>
      </c>
      <c r="H97" s="1272">
        <f t="shared" si="14"/>
        <v>0</v>
      </c>
      <c r="I97" s="1312">
        <f>'ORIGINAL BUDGET'!I97</f>
        <v>0</v>
      </c>
      <c r="J97" s="1313">
        <f t="shared" si="17"/>
        <v>0</v>
      </c>
      <c r="K97" s="1314">
        <f>'ORIGINAL BUDGET'!K97</f>
        <v>0</v>
      </c>
      <c r="L97" s="1307">
        <f t="shared" si="18"/>
        <v>0</v>
      </c>
      <c r="M97" s="1308" t="b">
        <f t="shared" si="15"/>
        <v>0</v>
      </c>
      <c r="N97" s="2408">
        <f t="shared" si="19"/>
        <v>0</v>
      </c>
      <c r="O97" s="1315">
        <f>'ORIGINAL BUDGET'!O97</f>
        <v>0</v>
      </c>
      <c r="P97" s="1310">
        <f t="shared" si="20"/>
        <v>0</v>
      </c>
      <c r="Q97" s="1315">
        <f>'ORIGINAL BUDGET'!Q97</f>
        <v>0</v>
      </c>
      <c r="R97" s="1310">
        <f t="shared" si="21"/>
        <v>0</v>
      </c>
      <c r="S97" s="1315">
        <f>'ORIGINAL BUDGET'!S97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'ORIGINAL BUDGET'!B98</f>
        <v>0</v>
      </c>
      <c r="C98" s="2983">
        <f>'ORIGINAL BUDGET'!C98</f>
        <v>0</v>
      </c>
      <c r="D98" s="2983">
        <f>'ORIGINAL BUDGET'!D98</f>
        <v>0</v>
      </c>
      <c r="E98" s="2984">
        <f>'ORIGINAL BUDGET'!E98</f>
        <v>0</v>
      </c>
      <c r="F98" s="1311">
        <f>'ORIGINAL BUDGET'!F98</f>
        <v>0</v>
      </c>
      <c r="G98" s="1256" t="str">
        <f t="shared" si="16"/>
        <v/>
      </c>
      <c r="H98" s="1272">
        <f t="shared" si="14"/>
        <v>0</v>
      </c>
      <c r="I98" s="1312">
        <f>'ORIGINAL BUDGET'!I98</f>
        <v>0</v>
      </c>
      <c r="J98" s="1313">
        <f t="shared" si="17"/>
        <v>0</v>
      </c>
      <c r="K98" s="1314">
        <f>'ORIGINAL BUDGET'!K98</f>
        <v>0</v>
      </c>
      <c r="L98" s="1307">
        <f t="shared" si="18"/>
        <v>0</v>
      </c>
      <c r="M98" s="1308" t="b">
        <f t="shared" si="15"/>
        <v>0</v>
      </c>
      <c r="N98" s="2408">
        <f t="shared" si="19"/>
        <v>0</v>
      </c>
      <c r="O98" s="1315">
        <f>'ORIGINAL BUDGET'!O98</f>
        <v>0</v>
      </c>
      <c r="P98" s="1310">
        <f t="shared" si="20"/>
        <v>0</v>
      </c>
      <c r="Q98" s="1315">
        <f>'ORIGINAL BUDGET'!Q98</f>
        <v>0</v>
      </c>
      <c r="R98" s="1310">
        <f t="shared" si="21"/>
        <v>0</v>
      </c>
      <c r="S98" s="1315">
        <f>'ORIGINAL BUDGET'!S98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'ORIGINAL BUDGET'!B99</f>
        <v>0</v>
      </c>
      <c r="C99" s="2983">
        <f>'ORIGINAL BUDGET'!C99</f>
        <v>0</v>
      </c>
      <c r="D99" s="2983">
        <f>'ORIGINAL BUDGET'!D99</f>
        <v>0</v>
      </c>
      <c r="E99" s="2984">
        <f>'ORIGINAL BUDGET'!E99</f>
        <v>0</v>
      </c>
      <c r="F99" s="1311">
        <f>'ORIGINAL BUDGET'!F99</f>
        <v>0</v>
      </c>
      <c r="G99" s="1256" t="str">
        <f t="shared" si="16"/>
        <v/>
      </c>
      <c r="H99" s="1272">
        <f t="shared" si="14"/>
        <v>0</v>
      </c>
      <c r="I99" s="1312">
        <f>'ORIGINAL BUDGET'!I99</f>
        <v>0</v>
      </c>
      <c r="J99" s="1313">
        <f t="shared" si="17"/>
        <v>0</v>
      </c>
      <c r="K99" s="1314">
        <f>'ORIGINAL BUDGET'!K99</f>
        <v>0</v>
      </c>
      <c r="L99" s="1307">
        <f t="shared" si="18"/>
        <v>0</v>
      </c>
      <c r="M99" s="1308" t="b">
        <f t="shared" si="15"/>
        <v>0</v>
      </c>
      <c r="N99" s="2408">
        <f t="shared" si="19"/>
        <v>0</v>
      </c>
      <c r="O99" s="1315">
        <f>'ORIGINAL BUDGET'!O99</f>
        <v>0</v>
      </c>
      <c r="P99" s="1310">
        <f t="shared" si="20"/>
        <v>0</v>
      </c>
      <c r="Q99" s="1315">
        <f>'ORIGINAL BUDGET'!Q99</f>
        <v>0</v>
      </c>
      <c r="R99" s="1310">
        <f t="shared" si="21"/>
        <v>0</v>
      </c>
      <c r="S99" s="1315">
        <f>'ORIGINAL BUDGET'!S99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'ORIGINAL BUDGET'!B100</f>
        <v>0</v>
      </c>
      <c r="C100" s="3039">
        <f>'ORIGINAL BUDGET'!C100</f>
        <v>0</v>
      </c>
      <c r="D100" s="3039">
        <f>'ORIGINAL BUDGET'!D100</f>
        <v>0</v>
      </c>
      <c r="E100" s="3040">
        <f>'ORIGINAL BUDGET'!E100</f>
        <v>0</v>
      </c>
      <c r="F100" s="2362">
        <f>'ORIGINAL BUDGET'!F100</f>
        <v>0</v>
      </c>
      <c r="G100" s="2363" t="str">
        <f t="shared" si="16"/>
        <v/>
      </c>
      <c r="H100" s="1272">
        <f t="shared" si="14"/>
        <v>0</v>
      </c>
      <c r="I100" s="2364">
        <f>'ORIGINAL BUDGET'!I100</f>
        <v>0</v>
      </c>
      <c r="J100" s="1313">
        <f t="shared" si="17"/>
        <v>0</v>
      </c>
      <c r="K100" s="2365">
        <f>'ORIGINAL BUDGET'!K100</f>
        <v>0</v>
      </c>
      <c r="L100" s="1307">
        <f t="shared" si="18"/>
        <v>0</v>
      </c>
      <c r="M100" s="2366" t="b">
        <f t="shared" si="15"/>
        <v>0</v>
      </c>
      <c r="N100" s="2408">
        <f t="shared" si="19"/>
        <v>0</v>
      </c>
      <c r="O100" s="2376">
        <f>'ORIGINAL BUDGET'!O100</f>
        <v>0</v>
      </c>
      <c r="P100" s="2377">
        <f t="shared" si="20"/>
        <v>0</v>
      </c>
      <c r="Q100" s="2376">
        <f>'ORIGINAL BUDGET'!Q100</f>
        <v>0</v>
      </c>
      <c r="R100" s="2377">
        <f t="shared" si="21"/>
        <v>0</v>
      </c>
      <c r="S100" s="2376">
        <f>'ORIGINAL BUDGET'!S100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ROUND((SUM(J107:J129)),2)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'ORIGINAL BUDGET'!F106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'ORIGINAL BUDGET'!B107</f>
        <v>0</v>
      </c>
      <c r="C107" s="2998">
        <f>'ORIGINAL BUDGET'!C107</f>
        <v>0</v>
      </c>
      <c r="D107" s="2998">
        <f>'ORIGINAL BUDGET'!D107</f>
        <v>0</v>
      </c>
      <c r="E107" s="2999">
        <f>'ORIGINAL BUDGET'!E107</f>
        <v>0</v>
      </c>
      <c r="F107" s="1331">
        <f>'ORIGINAL BUDGET'!F107</f>
        <v>0</v>
      </c>
      <c r="G107" s="1249" t="str">
        <f>IF(AND(F107&lt;&gt;0, 1-I107-K107-Q107-S107-M107-O107),1-I107-K107-Q107-S107-M107-O107,"")</f>
        <v/>
      </c>
      <c r="H107" s="1272">
        <f t="shared" si="14"/>
        <v>0</v>
      </c>
      <c r="I107" s="1312"/>
      <c r="J107" s="1313"/>
      <c r="K107" s="1332">
        <f>'ORIGINAL BUDGET'!K107</f>
        <v>0</v>
      </c>
      <c r="L107" s="1318">
        <f t="shared" si="18"/>
        <v>0</v>
      </c>
      <c r="M107" s="1308" t="b">
        <f t="shared" ref="M107:M114" si="23">IF($F107&gt;0,($K$2))</f>
        <v>0</v>
      </c>
      <c r="N107" s="2410">
        <f t="shared" si="19"/>
        <v>0</v>
      </c>
      <c r="O107" s="1333"/>
      <c r="P107" s="1334" t="str">
        <f>IF($F107&gt;0,$F107*$K$2,"")</f>
        <v/>
      </c>
      <c r="Q107" s="1333"/>
      <c r="R107" s="1334"/>
      <c r="S107" s="1333">
        <f>'ORIGINAL BUDGET'!S107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'ORIGINAL BUDGET'!B108</f>
        <v>0</v>
      </c>
      <c r="C108" s="2998">
        <f>'ORIGINAL BUDGET'!C108</f>
        <v>0</v>
      </c>
      <c r="D108" s="2998">
        <f>'ORIGINAL BUDGET'!D108</f>
        <v>0</v>
      </c>
      <c r="E108" s="2999">
        <f>'ORIGINAL BUDGET'!E108</f>
        <v>0</v>
      </c>
      <c r="F108" s="1331">
        <f>'ORIGINAL BUDGET'!F108</f>
        <v>0</v>
      </c>
      <c r="G108" s="1336" t="str">
        <f>IF(AND(F108&lt;&gt;0, 1-I108-K108-Q108-S108-M108-O108),1-I108-K108-Q108-S108-M108-O108,"")</f>
        <v/>
      </c>
      <c r="H108" s="1272">
        <f t="shared" si="14"/>
        <v>0</v>
      </c>
      <c r="I108" s="1312">
        <f>'ORIGINAL BUDGET'!I108</f>
        <v>0</v>
      </c>
      <c r="J108" s="1313">
        <f t="shared" si="17"/>
        <v>0</v>
      </c>
      <c r="K108" s="1332">
        <f>'ORIGINAL BUDGET'!K108</f>
        <v>0</v>
      </c>
      <c r="L108" s="1318">
        <f t="shared" si="18"/>
        <v>0</v>
      </c>
      <c r="M108" s="1308" t="b">
        <f t="shared" si="23"/>
        <v>0</v>
      </c>
      <c r="N108" s="2410">
        <f t="shared" si="19"/>
        <v>0</v>
      </c>
      <c r="O108" s="1333"/>
      <c r="P108" s="1334">
        <f t="shared" si="20"/>
        <v>0</v>
      </c>
      <c r="Q108" s="1333"/>
      <c r="R108" s="1334"/>
      <c r="S108" s="1333">
        <f>'ORIGINAL BUDGET'!S108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'ORIGINAL BUDGET'!B109</f>
        <v>0</v>
      </c>
      <c r="C109" s="2998">
        <f>'ORIGINAL BUDGET'!C109</f>
        <v>0</v>
      </c>
      <c r="D109" s="2998">
        <f>'ORIGINAL BUDGET'!D109</f>
        <v>0</v>
      </c>
      <c r="E109" s="2999">
        <f>'ORIGINAL BUDGET'!E109</f>
        <v>0</v>
      </c>
      <c r="F109" s="1331">
        <f>'ORIGINAL BUDGET'!F109</f>
        <v>0</v>
      </c>
      <c r="G109" s="1256" t="str">
        <f t="shared" ref="G109:G114" si="25">IF(AND(F109&lt;&gt;0, 1-I109-K109-Q109-S109-M109-O109),1-I109-K109-Q109-S109-M109-O109,"")</f>
        <v/>
      </c>
      <c r="H109" s="1272">
        <f t="shared" si="14"/>
        <v>0</v>
      </c>
      <c r="I109" s="1312">
        <f>'ORIGINAL BUDGET'!I109</f>
        <v>0</v>
      </c>
      <c r="J109" s="1313">
        <f t="shared" si="17"/>
        <v>0</v>
      </c>
      <c r="K109" s="1314">
        <f>'ORIGINAL BUDGET'!K109</f>
        <v>0</v>
      </c>
      <c r="L109" s="1318">
        <f t="shared" si="18"/>
        <v>0</v>
      </c>
      <c r="M109" s="1308" t="b">
        <f t="shared" si="23"/>
        <v>0</v>
      </c>
      <c r="N109" s="2410">
        <f t="shared" si="19"/>
        <v>0</v>
      </c>
      <c r="O109" s="1337"/>
      <c r="P109" s="1334">
        <f t="shared" si="20"/>
        <v>0</v>
      </c>
      <c r="Q109" s="1337"/>
      <c r="R109" s="1334"/>
      <c r="S109" s="1337">
        <f>'ORIGINAL BUDGET'!S109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'ORIGINAL BUDGET'!B110</f>
        <v>0</v>
      </c>
      <c r="C110" s="2998">
        <f>'ORIGINAL BUDGET'!C110</f>
        <v>0</v>
      </c>
      <c r="D110" s="2998">
        <f>'ORIGINAL BUDGET'!D110</f>
        <v>0</v>
      </c>
      <c r="E110" s="2999">
        <f>'ORIGINAL BUDGET'!E110</f>
        <v>0</v>
      </c>
      <c r="F110" s="1331">
        <f>'ORIGINAL BUDGET'!F110</f>
        <v>0</v>
      </c>
      <c r="G110" s="1256" t="str">
        <f t="shared" si="25"/>
        <v/>
      </c>
      <c r="H110" s="1272">
        <f t="shared" si="14"/>
        <v>0</v>
      </c>
      <c r="I110" s="1312">
        <f>'ORIGINAL BUDGET'!I110</f>
        <v>0</v>
      </c>
      <c r="J110" s="1313">
        <f t="shared" si="17"/>
        <v>0</v>
      </c>
      <c r="K110" s="1314">
        <f>'ORIGINAL BUDGET'!K110</f>
        <v>0</v>
      </c>
      <c r="L110" s="1318">
        <f t="shared" si="18"/>
        <v>0</v>
      </c>
      <c r="M110" s="1308" t="b">
        <f t="shared" si="23"/>
        <v>0</v>
      </c>
      <c r="N110" s="2410">
        <f t="shared" si="19"/>
        <v>0</v>
      </c>
      <c r="O110" s="1337"/>
      <c r="P110" s="1334">
        <f t="shared" si="20"/>
        <v>0</v>
      </c>
      <c r="Q110" s="1337"/>
      <c r="R110" s="1334"/>
      <c r="S110" s="1337">
        <f>'ORIGINAL BUDGET'!S110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'ORIGINAL BUDGET'!B111</f>
        <v>0</v>
      </c>
      <c r="C111" s="2998">
        <f>'ORIGINAL BUDGET'!C111</f>
        <v>0</v>
      </c>
      <c r="D111" s="2998">
        <f>'ORIGINAL BUDGET'!D111</f>
        <v>0</v>
      </c>
      <c r="E111" s="2999">
        <f>'ORIGINAL BUDGET'!E111</f>
        <v>0</v>
      </c>
      <c r="F111" s="1331">
        <f>'ORIGINAL BUDGET'!F111</f>
        <v>0</v>
      </c>
      <c r="G111" s="1256" t="str">
        <f t="shared" si="25"/>
        <v/>
      </c>
      <c r="H111" s="1272">
        <f t="shared" si="14"/>
        <v>0</v>
      </c>
      <c r="I111" s="1312">
        <f>'ORIGINAL BUDGET'!I111</f>
        <v>0</v>
      </c>
      <c r="J111" s="1313">
        <f t="shared" si="17"/>
        <v>0</v>
      </c>
      <c r="K111" s="1314">
        <f>'ORIGINAL BUDGET'!K111</f>
        <v>0</v>
      </c>
      <c r="L111" s="1318">
        <f t="shared" si="18"/>
        <v>0</v>
      </c>
      <c r="M111" s="1308" t="b">
        <f t="shared" si="23"/>
        <v>0</v>
      </c>
      <c r="N111" s="2410">
        <f t="shared" si="19"/>
        <v>0</v>
      </c>
      <c r="O111" s="1337"/>
      <c r="P111" s="1334">
        <f t="shared" si="20"/>
        <v>0</v>
      </c>
      <c r="Q111" s="1337"/>
      <c r="R111" s="1334"/>
      <c r="S111" s="1337">
        <f>'ORIGINAL BUDGET'!S111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'ORIGINAL BUDGET'!B112</f>
        <v>0</v>
      </c>
      <c r="C112" s="2998">
        <f>'ORIGINAL BUDGET'!C112</f>
        <v>0</v>
      </c>
      <c r="D112" s="2998">
        <f>'ORIGINAL BUDGET'!D112</f>
        <v>0</v>
      </c>
      <c r="E112" s="2999">
        <f>'ORIGINAL BUDGET'!E112</f>
        <v>0</v>
      </c>
      <c r="F112" s="1331">
        <f>'ORIGINAL BUDGET'!F112</f>
        <v>0</v>
      </c>
      <c r="G112" s="1256" t="str">
        <f t="shared" si="25"/>
        <v/>
      </c>
      <c r="H112" s="1272">
        <f t="shared" si="14"/>
        <v>0</v>
      </c>
      <c r="I112" s="1312">
        <f>'ORIGINAL BUDGET'!I112</f>
        <v>0</v>
      </c>
      <c r="J112" s="1313">
        <f t="shared" si="17"/>
        <v>0</v>
      </c>
      <c r="K112" s="1314">
        <f>'ORIGINAL BUDGET'!K112</f>
        <v>0</v>
      </c>
      <c r="L112" s="1318">
        <f t="shared" si="18"/>
        <v>0</v>
      </c>
      <c r="M112" s="1308" t="b">
        <f t="shared" si="23"/>
        <v>0</v>
      </c>
      <c r="N112" s="2410">
        <f t="shared" si="19"/>
        <v>0</v>
      </c>
      <c r="O112" s="1337"/>
      <c r="P112" s="1334">
        <f t="shared" si="20"/>
        <v>0</v>
      </c>
      <c r="Q112" s="1337"/>
      <c r="R112" s="1334"/>
      <c r="S112" s="1337">
        <f>'ORIGINAL BUDGET'!S112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'ORIGINAL BUDGET'!B113</f>
        <v>0</v>
      </c>
      <c r="C113" s="2998">
        <f>'ORIGINAL BUDGET'!C113</f>
        <v>0</v>
      </c>
      <c r="D113" s="2998">
        <f>'ORIGINAL BUDGET'!D113</f>
        <v>0</v>
      </c>
      <c r="E113" s="2999">
        <f>'ORIGINAL BUDGET'!E113</f>
        <v>0</v>
      </c>
      <c r="F113" s="1331">
        <f>'ORIGINAL BUDGET'!F113</f>
        <v>0</v>
      </c>
      <c r="G113" s="1256" t="str">
        <f t="shared" si="25"/>
        <v/>
      </c>
      <c r="H113" s="1272">
        <f t="shared" si="14"/>
        <v>0</v>
      </c>
      <c r="I113" s="1312">
        <f>'ORIGINAL BUDGET'!I113</f>
        <v>0</v>
      </c>
      <c r="J113" s="1313">
        <f t="shared" si="17"/>
        <v>0</v>
      </c>
      <c r="K113" s="1314">
        <f>'ORIGINAL BUDGET'!K113</f>
        <v>0</v>
      </c>
      <c r="L113" s="1318">
        <f t="shared" si="18"/>
        <v>0</v>
      </c>
      <c r="M113" s="1308" t="b">
        <f t="shared" si="23"/>
        <v>0</v>
      </c>
      <c r="N113" s="2410">
        <f t="shared" si="19"/>
        <v>0</v>
      </c>
      <c r="O113" s="1337"/>
      <c r="P113" s="1334">
        <f t="shared" si="20"/>
        <v>0</v>
      </c>
      <c r="Q113" s="1337"/>
      <c r="R113" s="1334"/>
      <c r="S113" s="1337">
        <f>'ORIGINAL BUDGET'!S113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'ORIGINAL BUDGET'!B114</f>
        <v>0</v>
      </c>
      <c r="C114" s="3021">
        <f>'ORIGINAL BUDGET'!C114</f>
        <v>0</v>
      </c>
      <c r="D114" s="3021">
        <f>'ORIGINAL BUDGET'!D114</f>
        <v>0</v>
      </c>
      <c r="E114" s="3022">
        <f>'ORIGINAL BUDGET'!E114</f>
        <v>0</v>
      </c>
      <c r="F114" s="2362">
        <f>'ORIGINAL BUDGET'!F114</f>
        <v>0</v>
      </c>
      <c r="G114" s="2363" t="str">
        <f t="shared" si="25"/>
        <v/>
      </c>
      <c r="H114" s="1272">
        <f t="shared" si="14"/>
        <v>0</v>
      </c>
      <c r="I114" s="2364">
        <f>'ORIGINAL BUDGET'!I114</f>
        <v>0</v>
      </c>
      <c r="J114" s="1313">
        <f t="shared" si="17"/>
        <v>0</v>
      </c>
      <c r="K114" s="2365">
        <f>'ORIGINAL BUDGET'!K114</f>
        <v>0</v>
      </c>
      <c r="L114" s="1318">
        <f t="shared" si="18"/>
        <v>0</v>
      </c>
      <c r="M114" s="2366" t="b">
        <f t="shared" si="23"/>
        <v>0</v>
      </c>
      <c r="N114" s="2410">
        <f t="shared" si="19"/>
        <v>0</v>
      </c>
      <c r="O114" s="2367"/>
      <c r="P114" s="2368">
        <f t="shared" si="20"/>
        <v>0</v>
      </c>
      <c r="Q114" s="2367"/>
      <c r="R114" s="2368"/>
      <c r="S114" s="2367">
        <f>'ORIGINAL BUDGET'!S114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'ORIGINAL BUDGET'!D121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'ORIGINAL BUDGET'!B125</f>
        <v>0</v>
      </c>
      <c r="C125" s="1450">
        <f>'ORIGINAL BUDGET'!C125</f>
        <v>0</v>
      </c>
      <c r="D125" s="715">
        <f>'ORIGINAL BUDGET'!D125</f>
        <v>0</v>
      </c>
      <c r="E125" s="716">
        <f>'ORIGINAL BUDGET'!E125</f>
        <v>0</v>
      </c>
      <c r="F125" s="1451">
        <f>D125*E125</f>
        <v>0</v>
      </c>
      <c r="G125" s="1452" t="str">
        <f>IF(AND(F125&lt;&gt;0, 1-I125-K125-Q125-S125-M125-O125),1-I125-K125-Q125-S125-M125-O125,"")</f>
        <v/>
      </c>
      <c r="H125" s="1453">
        <f>IF(AND(G125*F125&lt;0.0001,G125*F125&gt;0),"",G125*F125)</f>
        <v>0</v>
      </c>
      <c r="I125" s="1312">
        <f>'ORIGINAL BUDGET'!I125</f>
        <v>0</v>
      </c>
      <c r="J125" s="1454">
        <f>F125*I125</f>
        <v>0</v>
      </c>
      <c r="K125" s="1455">
        <f>'ORIGINAL BUDGET'!K125</f>
        <v>0</v>
      </c>
      <c r="L125" s="1456">
        <f>F125*K125</f>
        <v>0</v>
      </c>
      <c r="M125" s="1457">
        <f>'ORIGINAL BUDGET'!M125</f>
        <v>0</v>
      </c>
      <c r="N125" s="1458">
        <f>F125*M125</f>
        <v>0</v>
      </c>
      <c r="O125" s="1459">
        <f>'ORIGINAL BUDGET'!O125</f>
        <v>0</v>
      </c>
      <c r="P125" s="1460">
        <f>F125*O125</f>
        <v>0</v>
      </c>
      <c r="Q125" s="1459">
        <f>'ORIGINAL BUDGET'!Q125</f>
        <v>0</v>
      </c>
      <c r="R125" s="1460">
        <f>F125*Q125</f>
        <v>0</v>
      </c>
      <c r="S125" s="1459">
        <f>'ORIGINAL BUDGET'!S125</f>
        <v>0</v>
      </c>
      <c r="T125" s="1460">
        <f>F125*S125</f>
        <v>0</v>
      </c>
      <c r="U125" s="1461">
        <f>'J-Pers'!$J13</f>
        <v>0</v>
      </c>
      <c r="V125" s="1462">
        <f>'ORIGINAL BUDGET'!U125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'J-Pers'!$W13*'BR1'!G125</f>
        <v>0</v>
      </c>
      <c r="AQ125" s="1466">
        <f>'J-Pers'!$W13*'BR1'!I125</f>
        <v>0</v>
      </c>
      <c r="AR125" s="1466">
        <f>'J-Pers'!$W13*'BR1'!K125</f>
        <v>0</v>
      </c>
      <c r="AS125" s="1466">
        <f>'J-Pers'!$W13*'BR1'!M125</f>
        <v>0</v>
      </c>
      <c r="AT125" s="1466">
        <f>'J-Pers'!$W13*'BR1'!O125</f>
        <v>0</v>
      </c>
      <c r="AU125" s="1466">
        <f>'J-Pers'!$W13*'BR1'!Q125</f>
        <v>0</v>
      </c>
      <c r="AV125" s="1466">
        <f>'J-Pers'!$W13*'BR1'!S125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'ORIGINAL BUDGET'!B126</f>
        <v>0</v>
      </c>
      <c r="C126" s="1450">
        <f>'ORIGINAL BUDGET'!C126</f>
        <v>0</v>
      </c>
      <c r="D126" s="715">
        <f>'ORIGINAL BUDGET'!D126</f>
        <v>0</v>
      </c>
      <c r="E126" s="716">
        <f>'ORIGINAL BUDGET'!E126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'ORIGINAL BUDGET'!I126</f>
        <v>0</v>
      </c>
      <c r="J126" s="1257">
        <f t="shared" ref="J126:J149" si="53">F126*I126</f>
        <v>0</v>
      </c>
      <c r="K126" s="1455">
        <f>'ORIGINAL BUDGET'!K126</f>
        <v>0</v>
      </c>
      <c r="L126" s="1246">
        <f t="shared" ref="L126:L149" si="54">F126*K126</f>
        <v>0</v>
      </c>
      <c r="M126" s="1471">
        <f>'ORIGINAL BUDGET'!M126</f>
        <v>0</v>
      </c>
      <c r="N126" s="1472">
        <f t="shared" ref="N126:N149" si="55">F126*M126</f>
        <v>0</v>
      </c>
      <c r="O126" s="1459">
        <f>'ORIGINAL BUDGET'!O126</f>
        <v>0</v>
      </c>
      <c r="P126" s="1473">
        <f t="shared" ref="P126:P149" si="56">F126*O126</f>
        <v>0</v>
      </c>
      <c r="Q126" s="1459">
        <f>'ORIGINAL BUDGET'!Q126</f>
        <v>0</v>
      </c>
      <c r="R126" s="1473">
        <f t="shared" ref="R126:R149" si="57">F126*Q126</f>
        <v>0</v>
      </c>
      <c r="S126" s="1459">
        <f>'ORIGINAL BUDGET'!S126</f>
        <v>0</v>
      </c>
      <c r="T126" s="1473">
        <f t="shared" ref="T126:T149" si="58">F126*S126</f>
        <v>0</v>
      </c>
      <c r="U126" s="1461">
        <f>'J-Pers'!$J14</f>
        <v>0</v>
      </c>
      <c r="V126" s="1474">
        <f>'ORIGINAL BUDGET'!U126</f>
        <v>0</v>
      </c>
      <c r="AA126" s="1475">
        <f t="shared" si="31"/>
        <v>0</v>
      </c>
      <c r="AB126" s="1475">
        <f t="shared" si="32"/>
        <v>0</v>
      </c>
      <c r="AC126" s="1475">
        <f t="shared" si="33"/>
        <v>0</v>
      </c>
      <c r="AD126" s="799"/>
      <c r="AE126" s="1476"/>
      <c r="AF126" s="1476"/>
      <c r="AG126" s="1477"/>
      <c r="AL126" s="1350"/>
      <c r="AM126" s="1350"/>
      <c r="AN126" s="1350"/>
      <c r="AO126" s="1350"/>
      <c r="AP126" s="1466">
        <f>'J-Pers'!$W14*'BR1'!G126</f>
        <v>0</v>
      </c>
      <c r="AQ126" s="1466">
        <f>'J-Pers'!$W14*'BR1'!I126</f>
        <v>0</v>
      </c>
      <c r="AR126" s="1466">
        <f>'J-Pers'!$W14*'BR1'!K126</f>
        <v>0</v>
      </c>
      <c r="AS126" s="1466">
        <f>'J-Pers'!$W14*'BR1'!M126</f>
        <v>0</v>
      </c>
      <c r="AT126" s="1466">
        <f>'J-Pers'!$W14*'BR1'!O126</f>
        <v>0</v>
      </c>
      <c r="AU126" s="1466">
        <f>'J-Pers'!$W14*'BR1'!Q126</f>
        <v>0</v>
      </c>
      <c r="AV126" s="1466">
        <f>'J-Pers'!$W14*'BR1'!S126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'ORIGINAL BUDGET'!B127</f>
        <v>0</v>
      </c>
      <c r="C127" s="1450">
        <f>'ORIGINAL BUDGET'!C127</f>
        <v>0</v>
      </c>
      <c r="D127" s="715">
        <f>'ORIGINAL BUDGET'!D127</f>
        <v>0</v>
      </c>
      <c r="E127" s="716">
        <f>'ORIGINAL BUDGET'!E127</f>
        <v>0</v>
      </c>
      <c r="F127" s="1451">
        <f t="shared" si="50"/>
        <v>0</v>
      </c>
      <c r="G127" s="1452" t="str">
        <f t="shared" si="51"/>
        <v/>
      </c>
      <c r="H127" s="1470">
        <f t="shared" si="52"/>
        <v>0</v>
      </c>
      <c r="I127" s="1312">
        <f>'ORIGINAL BUDGET'!I127</f>
        <v>0</v>
      </c>
      <c r="J127" s="1257">
        <f t="shared" si="53"/>
        <v>0</v>
      </c>
      <c r="K127" s="1455">
        <f>'ORIGINAL BUDGET'!K127</f>
        <v>0</v>
      </c>
      <c r="L127" s="1246">
        <f t="shared" si="54"/>
        <v>0</v>
      </c>
      <c r="M127" s="1471">
        <f>'ORIGINAL BUDGET'!M127</f>
        <v>0</v>
      </c>
      <c r="N127" s="1472">
        <f t="shared" si="55"/>
        <v>0</v>
      </c>
      <c r="O127" s="1459">
        <f>'ORIGINAL BUDGET'!O127</f>
        <v>0</v>
      </c>
      <c r="P127" s="1473">
        <f t="shared" si="56"/>
        <v>0</v>
      </c>
      <c r="Q127" s="1459">
        <f>'ORIGINAL BUDGET'!Q127</f>
        <v>0</v>
      </c>
      <c r="R127" s="1473">
        <f t="shared" si="57"/>
        <v>0</v>
      </c>
      <c r="S127" s="1459">
        <f>'ORIGINAL BUDGET'!S127</f>
        <v>0</v>
      </c>
      <c r="T127" s="1473">
        <f t="shared" si="58"/>
        <v>0</v>
      </c>
      <c r="U127" s="1461">
        <f>'J-Pers'!$J15</f>
        <v>0</v>
      </c>
      <c r="V127" s="1474">
        <f>'ORIGINAL BUDGET'!U127</f>
        <v>0</v>
      </c>
      <c r="AA127" s="1475">
        <f t="shared" si="31"/>
        <v>0</v>
      </c>
      <c r="AB127" s="1475">
        <f t="shared" si="32"/>
        <v>0</v>
      </c>
      <c r="AC127" s="1475">
        <f t="shared" si="33"/>
        <v>0</v>
      </c>
      <c r="AD127" s="799"/>
      <c r="AE127" s="2972"/>
      <c r="AF127" s="2972"/>
      <c r="AG127" s="2321"/>
      <c r="AL127" s="1350"/>
      <c r="AM127" s="1350"/>
      <c r="AN127" s="1350"/>
      <c r="AO127" s="1350"/>
      <c r="AP127" s="1466">
        <f>'J-Pers'!$W15*'BR1'!G127</f>
        <v>0</v>
      </c>
      <c r="AQ127" s="1466">
        <f>'J-Pers'!$W15*'BR1'!I127</f>
        <v>0</v>
      </c>
      <c r="AR127" s="1466">
        <f>'J-Pers'!$W15*'BR1'!K127</f>
        <v>0</v>
      </c>
      <c r="AS127" s="1466">
        <f>'J-Pers'!$W15*'BR1'!M127</f>
        <v>0</v>
      </c>
      <c r="AT127" s="1466">
        <f>'J-Pers'!$W15*'BR1'!O127</f>
        <v>0</v>
      </c>
      <c r="AU127" s="1466">
        <f>'J-Pers'!$W15*'BR1'!Q127</f>
        <v>0</v>
      </c>
      <c r="AV127" s="1466">
        <f>'J-Pers'!$W15*'BR1'!S127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'ORIGINAL BUDGET'!B128</f>
        <v>0</v>
      </c>
      <c r="C128" s="1450">
        <f>'ORIGINAL BUDGET'!C128</f>
        <v>0</v>
      </c>
      <c r="D128" s="715">
        <f>'ORIGINAL BUDGET'!D128</f>
        <v>0</v>
      </c>
      <c r="E128" s="716">
        <f>'ORIGINAL BUDGET'!E128</f>
        <v>0</v>
      </c>
      <c r="F128" s="1451">
        <f t="shared" si="50"/>
        <v>0</v>
      </c>
      <c r="G128" s="1452" t="str">
        <f t="shared" si="51"/>
        <v/>
      </c>
      <c r="H128" s="1470">
        <f t="shared" si="52"/>
        <v>0</v>
      </c>
      <c r="I128" s="1312">
        <f>'ORIGINAL BUDGET'!I128</f>
        <v>0</v>
      </c>
      <c r="J128" s="1257">
        <f t="shared" si="53"/>
        <v>0</v>
      </c>
      <c r="K128" s="1455">
        <f>'ORIGINAL BUDGET'!K128</f>
        <v>0</v>
      </c>
      <c r="L128" s="1246">
        <f t="shared" si="54"/>
        <v>0</v>
      </c>
      <c r="M128" s="1471">
        <f>'ORIGINAL BUDGET'!M128</f>
        <v>0</v>
      </c>
      <c r="N128" s="1472">
        <f t="shared" si="55"/>
        <v>0</v>
      </c>
      <c r="O128" s="1459">
        <f>'ORIGINAL BUDGET'!O128</f>
        <v>0</v>
      </c>
      <c r="P128" s="1473">
        <f t="shared" si="56"/>
        <v>0</v>
      </c>
      <c r="Q128" s="1459">
        <f>'ORIGINAL BUDGET'!Q128</f>
        <v>0</v>
      </c>
      <c r="R128" s="1473">
        <f t="shared" si="57"/>
        <v>0</v>
      </c>
      <c r="S128" s="1459">
        <f>'ORIGINAL BUDGET'!S128</f>
        <v>0</v>
      </c>
      <c r="T128" s="1473">
        <f t="shared" si="58"/>
        <v>0</v>
      </c>
      <c r="U128" s="1461">
        <f>'J-Pers'!$J16</f>
        <v>0</v>
      </c>
      <c r="V128" s="1474">
        <f>'ORIGINAL BUDGET'!U128</f>
        <v>0</v>
      </c>
      <c r="AA128" s="1475">
        <f t="shared" si="31"/>
        <v>0</v>
      </c>
      <c r="AB128" s="1475">
        <f t="shared" si="32"/>
        <v>0</v>
      </c>
      <c r="AC128" s="1475">
        <f t="shared" si="33"/>
        <v>0</v>
      </c>
      <c r="AD128" s="799"/>
      <c r="AE128" s="2972"/>
      <c r="AF128" s="2972"/>
      <c r="AG128" s="2321"/>
      <c r="AL128" s="1350"/>
      <c r="AM128" s="1350"/>
      <c r="AN128" s="1350"/>
      <c r="AO128" s="1350"/>
      <c r="AP128" s="1466">
        <f>'J-Pers'!$W16*'BR1'!G128</f>
        <v>0</v>
      </c>
      <c r="AQ128" s="1466">
        <f>'J-Pers'!$W16*'BR1'!I128</f>
        <v>0</v>
      </c>
      <c r="AR128" s="1466">
        <f>'J-Pers'!$W16*'BR1'!K128</f>
        <v>0</v>
      </c>
      <c r="AS128" s="1466">
        <f>'J-Pers'!$W16*'BR1'!M128</f>
        <v>0</v>
      </c>
      <c r="AT128" s="1466">
        <f>'J-Pers'!$W16*'BR1'!O128</f>
        <v>0</v>
      </c>
      <c r="AU128" s="1466">
        <f>'J-Pers'!$W16*'BR1'!Q128</f>
        <v>0</v>
      </c>
      <c r="AV128" s="1466">
        <f>'J-Pers'!$W16*'BR1'!S128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'ORIGINAL BUDGET'!B129</f>
        <v>0</v>
      </c>
      <c r="C129" s="1450">
        <f>'ORIGINAL BUDGET'!C129</f>
        <v>0</v>
      </c>
      <c r="D129" s="715">
        <f>'ORIGINAL BUDGET'!D129</f>
        <v>0</v>
      </c>
      <c r="E129" s="716">
        <f>'ORIGINAL BUDGET'!E129</f>
        <v>0</v>
      </c>
      <c r="F129" s="1451">
        <f t="shared" si="50"/>
        <v>0</v>
      </c>
      <c r="G129" s="1452" t="str">
        <f t="shared" si="51"/>
        <v/>
      </c>
      <c r="H129" s="1470">
        <f t="shared" si="52"/>
        <v>0</v>
      </c>
      <c r="I129" s="1312">
        <f>'ORIGINAL BUDGET'!I129</f>
        <v>0</v>
      </c>
      <c r="J129" s="1257">
        <f t="shared" si="53"/>
        <v>0</v>
      </c>
      <c r="K129" s="1455">
        <f>'ORIGINAL BUDGET'!K129</f>
        <v>0</v>
      </c>
      <c r="L129" s="1246">
        <f t="shared" si="54"/>
        <v>0</v>
      </c>
      <c r="M129" s="1471">
        <f>'ORIGINAL BUDGET'!M129</f>
        <v>0</v>
      </c>
      <c r="N129" s="1472">
        <f t="shared" si="55"/>
        <v>0</v>
      </c>
      <c r="O129" s="1459">
        <f>'ORIGINAL BUDGET'!O129</f>
        <v>0</v>
      </c>
      <c r="P129" s="1473">
        <f t="shared" si="56"/>
        <v>0</v>
      </c>
      <c r="Q129" s="1459">
        <f>'ORIGINAL BUDGET'!Q129</f>
        <v>0</v>
      </c>
      <c r="R129" s="1473">
        <f t="shared" si="57"/>
        <v>0</v>
      </c>
      <c r="S129" s="1459">
        <f>'ORIGINAL BUDGET'!S129</f>
        <v>0</v>
      </c>
      <c r="T129" s="1473">
        <f t="shared" si="58"/>
        <v>0</v>
      </c>
      <c r="U129" s="1461">
        <f>'J-Pers'!$J17</f>
        <v>0</v>
      </c>
      <c r="V129" s="1474">
        <f>'ORIGINAL BUDGET'!U129</f>
        <v>0</v>
      </c>
      <c r="AA129" s="1475">
        <f t="shared" si="31"/>
        <v>0</v>
      </c>
      <c r="AB129" s="1475">
        <f t="shared" si="32"/>
        <v>0</v>
      </c>
      <c r="AC129" s="1475">
        <f t="shared" si="33"/>
        <v>0</v>
      </c>
      <c r="AD129" s="799"/>
      <c r="AE129" s="1465"/>
      <c r="AF129" s="1479"/>
      <c r="AG129" s="1480"/>
      <c r="AL129" s="1350"/>
      <c r="AM129" s="1350"/>
      <c r="AN129" s="1350"/>
      <c r="AO129" s="1350"/>
      <c r="AP129" s="1466">
        <f>'J-Pers'!$W17*'BR1'!G129</f>
        <v>0</v>
      </c>
      <c r="AQ129" s="1466">
        <f>'J-Pers'!$W17*'BR1'!I129</f>
        <v>0</v>
      </c>
      <c r="AR129" s="1466">
        <f>'J-Pers'!$W17*'BR1'!K129</f>
        <v>0</v>
      </c>
      <c r="AS129" s="1466">
        <f>'J-Pers'!$W17*'BR1'!M129</f>
        <v>0</v>
      </c>
      <c r="AT129" s="1466">
        <f>'J-Pers'!$W17*'BR1'!O129</f>
        <v>0</v>
      </c>
      <c r="AU129" s="1466">
        <f>'J-Pers'!$W17*'BR1'!Q129</f>
        <v>0</v>
      </c>
      <c r="AV129" s="1466">
        <f>'J-Pers'!$W17*'BR1'!S129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'ORIGINAL BUDGET'!B130</f>
        <v>0</v>
      </c>
      <c r="C130" s="1450">
        <f>'ORIGINAL BUDGET'!C130</f>
        <v>0</v>
      </c>
      <c r="D130" s="715">
        <f>'ORIGINAL BUDGET'!D130</f>
        <v>0</v>
      </c>
      <c r="E130" s="716">
        <f>'ORIGINAL BUDGET'!E130</f>
        <v>0</v>
      </c>
      <c r="F130" s="1451">
        <f t="shared" si="50"/>
        <v>0</v>
      </c>
      <c r="G130" s="1452" t="str">
        <f t="shared" si="51"/>
        <v/>
      </c>
      <c r="H130" s="1470">
        <f t="shared" si="52"/>
        <v>0</v>
      </c>
      <c r="I130" s="1312">
        <f>'ORIGINAL BUDGET'!I130</f>
        <v>0</v>
      </c>
      <c r="J130" s="1257">
        <f t="shared" si="53"/>
        <v>0</v>
      </c>
      <c r="K130" s="1455">
        <f>'ORIGINAL BUDGET'!K130</f>
        <v>0</v>
      </c>
      <c r="L130" s="1246">
        <f t="shared" si="54"/>
        <v>0</v>
      </c>
      <c r="M130" s="1471">
        <f>'ORIGINAL BUDGET'!M130</f>
        <v>0</v>
      </c>
      <c r="N130" s="1472">
        <f t="shared" si="55"/>
        <v>0</v>
      </c>
      <c r="O130" s="1459">
        <f>'ORIGINAL BUDGET'!O130</f>
        <v>0</v>
      </c>
      <c r="P130" s="1473">
        <f t="shared" si="56"/>
        <v>0</v>
      </c>
      <c r="Q130" s="1459">
        <f>'ORIGINAL BUDGET'!Q130</f>
        <v>0</v>
      </c>
      <c r="R130" s="1473">
        <f t="shared" si="57"/>
        <v>0</v>
      </c>
      <c r="S130" s="1459">
        <f>'ORIGINAL BUDGET'!S130</f>
        <v>0</v>
      </c>
      <c r="T130" s="1473">
        <f t="shared" si="58"/>
        <v>0</v>
      </c>
      <c r="U130" s="1461">
        <f>'J-Pers'!$J18</f>
        <v>0</v>
      </c>
      <c r="V130" s="1474">
        <f>'ORIGINAL BUDGET'!U130</f>
        <v>0</v>
      </c>
      <c r="AA130" s="1475">
        <f t="shared" si="31"/>
        <v>0</v>
      </c>
      <c r="AB130" s="1475">
        <f t="shared" si="32"/>
        <v>0</v>
      </c>
      <c r="AC130" s="1475">
        <f t="shared" si="33"/>
        <v>0</v>
      </c>
      <c r="AD130" s="799"/>
      <c r="AE130" s="1481"/>
      <c r="AF130" s="1481"/>
      <c r="AG130" s="1482"/>
      <c r="AL130" s="1350"/>
      <c r="AM130" s="1350"/>
      <c r="AN130" s="1350"/>
      <c r="AO130" s="1350"/>
      <c r="AP130" s="1466">
        <f>'J-Pers'!$W18*'BR1'!G130</f>
        <v>0</v>
      </c>
      <c r="AQ130" s="1466">
        <f>'J-Pers'!$W18*'BR1'!I130</f>
        <v>0</v>
      </c>
      <c r="AR130" s="1466">
        <f>'J-Pers'!$W18*'BR1'!K130</f>
        <v>0</v>
      </c>
      <c r="AS130" s="1466">
        <f>'J-Pers'!$W18*'BR1'!M130</f>
        <v>0</v>
      </c>
      <c r="AT130" s="1466">
        <f>'J-Pers'!$W18*'BR1'!O130</f>
        <v>0</v>
      </c>
      <c r="AU130" s="1466">
        <f>'J-Pers'!$W18*'BR1'!Q130</f>
        <v>0</v>
      </c>
      <c r="AV130" s="1466">
        <f>'J-Pers'!$W18*'BR1'!S130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'ORIGINAL BUDGET'!B131</f>
        <v>0</v>
      </c>
      <c r="C131" s="1450">
        <f>'ORIGINAL BUDGET'!C131</f>
        <v>0</v>
      </c>
      <c r="D131" s="715">
        <f>'ORIGINAL BUDGET'!D131</f>
        <v>0</v>
      </c>
      <c r="E131" s="716">
        <f>'ORIGINAL BUDGET'!E131</f>
        <v>0</v>
      </c>
      <c r="F131" s="1451">
        <f t="shared" si="50"/>
        <v>0</v>
      </c>
      <c r="G131" s="1452" t="str">
        <f t="shared" si="51"/>
        <v/>
      </c>
      <c r="H131" s="1470">
        <f t="shared" si="52"/>
        <v>0</v>
      </c>
      <c r="I131" s="1312">
        <f>'ORIGINAL BUDGET'!I131</f>
        <v>0</v>
      </c>
      <c r="J131" s="1257">
        <f t="shared" si="53"/>
        <v>0</v>
      </c>
      <c r="K131" s="1455">
        <f>'ORIGINAL BUDGET'!K131</f>
        <v>0</v>
      </c>
      <c r="L131" s="1246">
        <f t="shared" si="54"/>
        <v>0</v>
      </c>
      <c r="M131" s="1471">
        <f>'ORIGINAL BUDGET'!M131</f>
        <v>0</v>
      </c>
      <c r="N131" s="1472">
        <f t="shared" si="55"/>
        <v>0</v>
      </c>
      <c r="O131" s="1459">
        <f>'ORIGINAL BUDGET'!O131</f>
        <v>0</v>
      </c>
      <c r="P131" s="1473">
        <f t="shared" si="56"/>
        <v>0</v>
      </c>
      <c r="Q131" s="1459">
        <f>'ORIGINAL BUDGET'!Q131</f>
        <v>0</v>
      </c>
      <c r="R131" s="1473">
        <f t="shared" si="57"/>
        <v>0</v>
      </c>
      <c r="S131" s="1459">
        <f>'ORIGINAL BUDGET'!S131</f>
        <v>0</v>
      </c>
      <c r="T131" s="1473">
        <f t="shared" si="58"/>
        <v>0</v>
      </c>
      <c r="U131" s="1461">
        <f>'J-Pers'!$J19</f>
        <v>0</v>
      </c>
      <c r="V131" s="1474">
        <f>'ORIGINAL BUDGET'!U131</f>
        <v>0</v>
      </c>
      <c r="AA131" s="1475">
        <f t="shared" si="31"/>
        <v>0</v>
      </c>
      <c r="AB131" s="1475">
        <f t="shared" si="32"/>
        <v>0</v>
      </c>
      <c r="AC131" s="1475">
        <f t="shared" si="33"/>
        <v>0</v>
      </c>
      <c r="AD131" s="799"/>
      <c r="AE131" s="799"/>
      <c r="AF131" s="1481"/>
      <c r="AG131" s="1482"/>
      <c r="AL131" s="1350"/>
      <c r="AM131" s="1350"/>
      <c r="AN131" s="1350"/>
      <c r="AO131" s="1350"/>
      <c r="AP131" s="1466">
        <f>'J-Pers'!$W19*'BR1'!G131</f>
        <v>0</v>
      </c>
      <c r="AQ131" s="1466">
        <f>'J-Pers'!$W19*'BR1'!I131</f>
        <v>0</v>
      </c>
      <c r="AR131" s="1466">
        <f>'J-Pers'!$W19*'BR1'!K131</f>
        <v>0</v>
      </c>
      <c r="AS131" s="1466">
        <f>'J-Pers'!$W19*'BR1'!M131</f>
        <v>0</v>
      </c>
      <c r="AT131" s="1466">
        <f>'J-Pers'!$W19*'BR1'!O131</f>
        <v>0</v>
      </c>
      <c r="AU131" s="1466">
        <f>'J-Pers'!$W19*'BR1'!Q131</f>
        <v>0</v>
      </c>
      <c r="AV131" s="1466">
        <f>'J-Pers'!$W19*'BR1'!S131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'ORIGINAL BUDGET'!B132</f>
        <v>0</v>
      </c>
      <c r="C132" s="1450">
        <f>'ORIGINAL BUDGET'!C132</f>
        <v>0</v>
      </c>
      <c r="D132" s="715">
        <f>'ORIGINAL BUDGET'!D132</f>
        <v>0</v>
      </c>
      <c r="E132" s="716">
        <f>'ORIGINAL BUDGET'!E132</f>
        <v>0</v>
      </c>
      <c r="F132" s="1451">
        <f t="shared" si="50"/>
        <v>0</v>
      </c>
      <c r="G132" s="1452" t="str">
        <f t="shared" si="51"/>
        <v/>
      </c>
      <c r="H132" s="1470">
        <f t="shared" si="52"/>
        <v>0</v>
      </c>
      <c r="I132" s="1312">
        <f>'ORIGINAL BUDGET'!I132</f>
        <v>0</v>
      </c>
      <c r="J132" s="1257">
        <f t="shared" si="53"/>
        <v>0</v>
      </c>
      <c r="K132" s="1455">
        <f>'ORIGINAL BUDGET'!K132</f>
        <v>0</v>
      </c>
      <c r="L132" s="1246">
        <f t="shared" si="54"/>
        <v>0</v>
      </c>
      <c r="M132" s="1471">
        <f>'ORIGINAL BUDGET'!M132</f>
        <v>0</v>
      </c>
      <c r="N132" s="1472">
        <f t="shared" si="55"/>
        <v>0</v>
      </c>
      <c r="O132" s="1459">
        <f>'ORIGINAL BUDGET'!O132</f>
        <v>0</v>
      </c>
      <c r="P132" s="1473">
        <f t="shared" si="56"/>
        <v>0</v>
      </c>
      <c r="Q132" s="1459">
        <f>'ORIGINAL BUDGET'!Q132</f>
        <v>0</v>
      </c>
      <c r="R132" s="1473">
        <f t="shared" si="57"/>
        <v>0</v>
      </c>
      <c r="S132" s="1459">
        <f>'ORIGINAL BUDGET'!S132</f>
        <v>0</v>
      </c>
      <c r="T132" s="1473">
        <f t="shared" si="58"/>
        <v>0</v>
      </c>
      <c r="U132" s="1461">
        <f>'J-Pers'!$J20</f>
        <v>0</v>
      </c>
      <c r="V132" s="1474">
        <f>'ORIGINAL BUDGET'!U132</f>
        <v>0</v>
      </c>
      <c r="AA132" s="1475">
        <f t="shared" si="31"/>
        <v>0</v>
      </c>
      <c r="AB132" s="1475">
        <f t="shared" si="32"/>
        <v>0</v>
      </c>
      <c r="AC132" s="1475">
        <f t="shared" si="33"/>
        <v>0</v>
      </c>
      <c r="AD132" s="799"/>
      <c r="AE132" s="799"/>
      <c r="AF132" s="1483"/>
      <c r="AG132" s="1484"/>
      <c r="AL132" s="1350"/>
      <c r="AM132" s="1350"/>
      <c r="AN132" s="1350"/>
      <c r="AO132" s="1350"/>
      <c r="AP132" s="1466">
        <f>'J-Pers'!$W20*'BR1'!G132</f>
        <v>0</v>
      </c>
      <c r="AQ132" s="1466">
        <f>'J-Pers'!$W20*'BR1'!I132</f>
        <v>0</v>
      </c>
      <c r="AR132" s="1466">
        <f>'J-Pers'!$W20*'BR1'!K132</f>
        <v>0</v>
      </c>
      <c r="AS132" s="1466">
        <f>'J-Pers'!$W20*'BR1'!M132</f>
        <v>0</v>
      </c>
      <c r="AT132" s="1466">
        <f>'J-Pers'!$W20*'BR1'!O132</f>
        <v>0</v>
      </c>
      <c r="AU132" s="1466">
        <f>'J-Pers'!$W20*'BR1'!Q132</f>
        <v>0</v>
      </c>
      <c r="AV132" s="1466">
        <f>'J-Pers'!$W20*'BR1'!S132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'ORIGINAL BUDGET'!B133</f>
        <v>0</v>
      </c>
      <c r="C133" s="1450">
        <f>'ORIGINAL BUDGET'!C133</f>
        <v>0</v>
      </c>
      <c r="D133" s="715">
        <f>'ORIGINAL BUDGET'!D133</f>
        <v>0</v>
      </c>
      <c r="E133" s="716">
        <f>'ORIGINAL BUDGET'!E133</f>
        <v>0</v>
      </c>
      <c r="F133" s="1451">
        <f t="shared" si="50"/>
        <v>0</v>
      </c>
      <c r="G133" s="1452" t="str">
        <f t="shared" si="51"/>
        <v/>
      </c>
      <c r="H133" s="1470">
        <f t="shared" si="52"/>
        <v>0</v>
      </c>
      <c r="I133" s="1312">
        <f>'ORIGINAL BUDGET'!I133</f>
        <v>0</v>
      </c>
      <c r="J133" s="1257">
        <f t="shared" si="53"/>
        <v>0</v>
      </c>
      <c r="K133" s="1455">
        <f>'ORIGINAL BUDGET'!K133</f>
        <v>0</v>
      </c>
      <c r="L133" s="1246">
        <f t="shared" si="54"/>
        <v>0</v>
      </c>
      <c r="M133" s="1471">
        <f>'ORIGINAL BUDGET'!M133</f>
        <v>0</v>
      </c>
      <c r="N133" s="1472">
        <f t="shared" si="55"/>
        <v>0</v>
      </c>
      <c r="O133" s="1459">
        <f>'ORIGINAL BUDGET'!O133</f>
        <v>0</v>
      </c>
      <c r="P133" s="1473">
        <f t="shared" si="56"/>
        <v>0</v>
      </c>
      <c r="Q133" s="1459">
        <f>'ORIGINAL BUDGET'!Q133</f>
        <v>0</v>
      </c>
      <c r="R133" s="1473">
        <f t="shared" si="57"/>
        <v>0</v>
      </c>
      <c r="S133" s="1459">
        <f>'ORIGINAL BUDGET'!S133</f>
        <v>0</v>
      </c>
      <c r="T133" s="1473">
        <f t="shared" si="58"/>
        <v>0</v>
      </c>
      <c r="U133" s="1461">
        <f>'J-Pers'!$J21</f>
        <v>0</v>
      </c>
      <c r="V133" s="1474">
        <f>'ORIGINAL BUDGET'!U133</f>
        <v>0</v>
      </c>
      <c r="AA133" s="1475">
        <f t="shared" si="31"/>
        <v>0</v>
      </c>
      <c r="AB133" s="1475">
        <f t="shared" si="32"/>
        <v>0</v>
      </c>
      <c r="AC133" s="1475">
        <f t="shared" si="33"/>
        <v>0</v>
      </c>
      <c r="AD133" s="799"/>
      <c r="AE133" s="1483"/>
      <c r="AF133" s="1483"/>
      <c r="AG133" s="1484"/>
      <c r="AL133" s="1350"/>
      <c r="AM133" s="1350"/>
      <c r="AN133" s="1350"/>
      <c r="AO133" s="1350"/>
      <c r="AP133" s="1466">
        <f>'J-Pers'!$W21*'BR1'!G133</f>
        <v>0</v>
      </c>
      <c r="AQ133" s="1466">
        <f>'J-Pers'!$W21*'BR1'!I133</f>
        <v>0</v>
      </c>
      <c r="AR133" s="1466">
        <f>'J-Pers'!$W21*'BR1'!K133</f>
        <v>0</v>
      </c>
      <c r="AS133" s="1466">
        <f>'J-Pers'!$W21*'BR1'!M133</f>
        <v>0</v>
      </c>
      <c r="AT133" s="1466">
        <f>'J-Pers'!$W21*'BR1'!O133</f>
        <v>0</v>
      </c>
      <c r="AU133" s="1466">
        <f>'J-Pers'!$W21*'BR1'!Q133</f>
        <v>0</v>
      </c>
      <c r="AV133" s="1466">
        <f>'J-Pers'!$W21*'BR1'!S133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'ORIGINAL BUDGET'!B134</f>
        <v>0</v>
      </c>
      <c r="C134" s="1450">
        <f>'ORIGINAL BUDGET'!C134</f>
        <v>0</v>
      </c>
      <c r="D134" s="715">
        <f>'ORIGINAL BUDGET'!D134</f>
        <v>0</v>
      </c>
      <c r="E134" s="716">
        <f>'ORIGINAL BUDGET'!E134</f>
        <v>0</v>
      </c>
      <c r="F134" s="1451">
        <f t="shared" si="50"/>
        <v>0</v>
      </c>
      <c r="G134" s="1452" t="str">
        <f t="shared" si="51"/>
        <v/>
      </c>
      <c r="H134" s="1470">
        <f t="shared" si="52"/>
        <v>0</v>
      </c>
      <c r="I134" s="1312">
        <f>'ORIGINAL BUDGET'!I134</f>
        <v>0</v>
      </c>
      <c r="J134" s="1257">
        <f t="shared" si="53"/>
        <v>0</v>
      </c>
      <c r="K134" s="1455">
        <f>'ORIGINAL BUDGET'!K134</f>
        <v>0</v>
      </c>
      <c r="L134" s="1246">
        <f t="shared" si="54"/>
        <v>0</v>
      </c>
      <c r="M134" s="1471">
        <f>'ORIGINAL BUDGET'!M134</f>
        <v>0</v>
      </c>
      <c r="N134" s="1472">
        <f t="shared" si="55"/>
        <v>0</v>
      </c>
      <c r="O134" s="1459">
        <f>'ORIGINAL BUDGET'!O134</f>
        <v>0</v>
      </c>
      <c r="P134" s="1473">
        <f t="shared" si="56"/>
        <v>0</v>
      </c>
      <c r="Q134" s="1459">
        <f>'ORIGINAL BUDGET'!Q134</f>
        <v>0</v>
      </c>
      <c r="R134" s="1473">
        <f t="shared" si="57"/>
        <v>0</v>
      </c>
      <c r="S134" s="1459">
        <f>'ORIGINAL BUDGET'!S134</f>
        <v>0</v>
      </c>
      <c r="T134" s="1473">
        <f t="shared" si="58"/>
        <v>0</v>
      </c>
      <c r="U134" s="1461">
        <f>'J-Pers'!$J22</f>
        <v>0</v>
      </c>
      <c r="V134" s="1474">
        <f>'ORIGINAL BUDGET'!U134</f>
        <v>0</v>
      </c>
      <c r="AA134" s="1475">
        <f t="shared" si="31"/>
        <v>0</v>
      </c>
      <c r="AB134" s="1475">
        <f t="shared" si="32"/>
        <v>0</v>
      </c>
      <c r="AC134" s="1475">
        <f t="shared" si="33"/>
        <v>0</v>
      </c>
      <c r="AD134" s="799"/>
      <c r="AE134" s="1465"/>
      <c r="AF134" s="1479"/>
      <c r="AG134" s="1480"/>
      <c r="AL134" s="1350"/>
      <c r="AM134" s="1350"/>
      <c r="AN134" s="1350"/>
      <c r="AO134" s="1350"/>
      <c r="AP134" s="1466">
        <f>'J-Pers'!$W22*'BR1'!G134</f>
        <v>0</v>
      </c>
      <c r="AQ134" s="1466">
        <f>'J-Pers'!$W22*'BR1'!I134</f>
        <v>0</v>
      </c>
      <c r="AR134" s="1466">
        <f>'J-Pers'!$W22*'BR1'!K134</f>
        <v>0</v>
      </c>
      <c r="AS134" s="1466">
        <f>'J-Pers'!$W22*'BR1'!M134</f>
        <v>0</v>
      </c>
      <c r="AT134" s="1466">
        <f>'J-Pers'!$W22*'BR1'!O134</f>
        <v>0</v>
      </c>
      <c r="AU134" s="1466">
        <f>'J-Pers'!$W22*'BR1'!Q134</f>
        <v>0</v>
      </c>
      <c r="AV134" s="1466">
        <f>'J-Pers'!$W22*'BR1'!S134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'ORIGINAL BUDGET'!B135</f>
        <v>0</v>
      </c>
      <c r="C135" s="1450">
        <f>'ORIGINAL BUDGET'!C135</f>
        <v>0</v>
      </c>
      <c r="D135" s="715">
        <f>'ORIGINAL BUDGET'!D135</f>
        <v>0</v>
      </c>
      <c r="E135" s="716">
        <f>'ORIGINAL BUDGET'!E135</f>
        <v>0</v>
      </c>
      <c r="F135" s="1451">
        <f t="shared" si="50"/>
        <v>0</v>
      </c>
      <c r="G135" s="1452" t="str">
        <f t="shared" si="51"/>
        <v/>
      </c>
      <c r="H135" s="1470">
        <f t="shared" si="52"/>
        <v>0</v>
      </c>
      <c r="I135" s="1312">
        <f>'ORIGINAL BUDGET'!I135</f>
        <v>0</v>
      </c>
      <c r="J135" s="1257">
        <f t="shared" si="53"/>
        <v>0</v>
      </c>
      <c r="K135" s="1455">
        <f>'ORIGINAL BUDGET'!K135</f>
        <v>0</v>
      </c>
      <c r="L135" s="1246">
        <f t="shared" si="54"/>
        <v>0</v>
      </c>
      <c r="M135" s="1471">
        <f>'ORIGINAL BUDGET'!M135</f>
        <v>0</v>
      </c>
      <c r="N135" s="1472">
        <f t="shared" si="55"/>
        <v>0</v>
      </c>
      <c r="O135" s="1459">
        <f>'ORIGINAL BUDGET'!O135</f>
        <v>0</v>
      </c>
      <c r="P135" s="1473">
        <f t="shared" si="56"/>
        <v>0</v>
      </c>
      <c r="Q135" s="1459">
        <f>'ORIGINAL BUDGET'!Q135</f>
        <v>0</v>
      </c>
      <c r="R135" s="1473">
        <f t="shared" si="57"/>
        <v>0</v>
      </c>
      <c r="S135" s="1459">
        <f>'ORIGINAL BUDGET'!S135</f>
        <v>0</v>
      </c>
      <c r="T135" s="1473">
        <f t="shared" si="58"/>
        <v>0</v>
      </c>
      <c r="U135" s="1461">
        <f>'J-Pers'!$J23</f>
        <v>0</v>
      </c>
      <c r="V135" s="1474">
        <f>'ORIGINAL BUDGET'!U135</f>
        <v>0</v>
      </c>
      <c r="AA135" s="1475">
        <f t="shared" si="31"/>
        <v>0</v>
      </c>
      <c r="AB135" s="1475">
        <f t="shared" si="32"/>
        <v>0</v>
      </c>
      <c r="AC135" s="1475">
        <f t="shared" si="33"/>
        <v>0</v>
      </c>
      <c r="AD135" s="799"/>
      <c r="AE135" s="1483"/>
      <c r="AF135" s="1483"/>
      <c r="AG135" s="1484"/>
      <c r="AL135" s="1350"/>
      <c r="AM135" s="1350"/>
      <c r="AN135" s="1350"/>
      <c r="AO135" s="1350"/>
      <c r="AP135" s="1466">
        <f>'J-Pers'!$W23*'BR1'!G135</f>
        <v>0</v>
      </c>
      <c r="AQ135" s="1466">
        <f>'J-Pers'!$W23*'BR1'!I135</f>
        <v>0</v>
      </c>
      <c r="AR135" s="1466">
        <f>'J-Pers'!$W23*'BR1'!K135</f>
        <v>0</v>
      </c>
      <c r="AS135" s="1466">
        <f>'J-Pers'!$W23*'BR1'!M135</f>
        <v>0</v>
      </c>
      <c r="AT135" s="1466">
        <f>'J-Pers'!$W23*'BR1'!O135</f>
        <v>0</v>
      </c>
      <c r="AU135" s="1466">
        <f>'J-Pers'!$W23*'BR1'!Q135</f>
        <v>0</v>
      </c>
      <c r="AV135" s="1466">
        <f>'J-Pers'!$W23*'BR1'!S135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'ORIGINAL BUDGET'!B136</f>
        <v>0</v>
      </c>
      <c r="C136" s="1450">
        <f>'ORIGINAL BUDGET'!C136</f>
        <v>0</v>
      </c>
      <c r="D136" s="715">
        <f>'ORIGINAL BUDGET'!D136</f>
        <v>0</v>
      </c>
      <c r="E136" s="716">
        <f>'ORIGINAL BUDGET'!E136</f>
        <v>0</v>
      </c>
      <c r="F136" s="1451">
        <f t="shared" si="50"/>
        <v>0</v>
      </c>
      <c r="G136" s="1452" t="str">
        <f t="shared" si="51"/>
        <v/>
      </c>
      <c r="H136" s="1470">
        <f t="shared" si="52"/>
        <v>0</v>
      </c>
      <c r="I136" s="1312">
        <f>'ORIGINAL BUDGET'!I136</f>
        <v>0</v>
      </c>
      <c r="J136" s="1257">
        <f t="shared" si="53"/>
        <v>0</v>
      </c>
      <c r="K136" s="1455">
        <f>'ORIGINAL BUDGET'!K136</f>
        <v>0</v>
      </c>
      <c r="L136" s="1246">
        <f t="shared" si="54"/>
        <v>0</v>
      </c>
      <c r="M136" s="1471">
        <f>'ORIGINAL BUDGET'!M136</f>
        <v>0</v>
      </c>
      <c r="N136" s="1472">
        <f t="shared" si="55"/>
        <v>0</v>
      </c>
      <c r="O136" s="1459">
        <f>'ORIGINAL BUDGET'!O136</f>
        <v>0</v>
      </c>
      <c r="P136" s="1473">
        <f t="shared" si="56"/>
        <v>0</v>
      </c>
      <c r="Q136" s="1459">
        <f>'ORIGINAL BUDGET'!Q136</f>
        <v>0</v>
      </c>
      <c r="R136" s="1473">
        <f t="shared" si="57"/>
        <v>0</v>
      </c>
      <c r="S136" s="1459">
        <f>'ORIGINAL BUDGET'!S136</f>
        <v>0</v>
      </c>
      <c r="T136" s="1473">
        <f t="shared" si="58"/>
        <v>0</v>
      </c>
      <c r="U136" s="1461">
        <f>'J-Pers'!$J24</f>
        <v>0</v>
      </c>
      <c r="V136" s="1474">
        <f>'ORIGINAL BUDGET'!U136</f>
        <v>0</v>
      </c>
      <c r="AA136" s="1475">
        <f t="shared" si="31"/>
        <v>0</v>
      </c>
      <c r="AB136" s="1475">
        <f t="shared" si="32"/>
        <v>0</v>
      </c>
      <c r="AC136" s="1475">
        <f t="shared" si="33"/>
        <v>0</v>
      </c>
      <c r="AD136" s="799"/>
      <c r="AE136" s="1483"/>
      <c r="AF136" s="1483"/>
      <c r="AG136" s="1484"/>
      <c r="AL136" s="1350"/>
      <c r="AM136" s="1350"/>
      <c r="AN136" s="1350"/>
      <c r="AO136" s="1350"/>
      <c r="AP136" s="1466">
        <f>'J-Pers'!$W24*'BR1'!G136</f>
        <v>0</v>
      </c>
      <c r="AQ136" s="1466">
        <f>'J-Pers'!$W24*'BR1'!I136</f>
        <v>0</v>
      </c>
      <c r="AR136" s="1466">
        <f>'J-Pers'!$W24*'BR1'!K136</f>
        <v>0</v>
      </c>
      <c r="AS136" s="1466">
        <f>'J-Pers'!$W24*'BR1'!M136</f>
        <v>0</v>
      </c>
      <c r="AT136" s="1466">
        <f>'J-Pers'!$W24*'BR1'!O136</f>
        <v>0</v>
      </c>
      <c r="AU136" s="1466">
        <f>'J-Pers'!$W24*'BR1'!Q136</f>
        <v>0</v>
      </c>
      <c r="AV136" s="1466">
        <f>'J-Pers'!$W24*'BR1'!S136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'ORIGINAL BUDGET'!B137</f>
        <v>0</v>
      </c>
      <c r="C137" s="1450">
        <f>'ORIGINAL BUDGET'!C137</f>
        <v>0</v>
      </c>
      <c r="D137" s="715">
        <f>'ORIGINAL BUDGET'!D137</f>
        <v>0</v>
      </c>
      <c r="E137" s="716">
        <f>'ORIGINAL BUDGET'!E137</f>
        <v>0</v>
      </c>
      <c r="F137" s="1451">
        <f t="shared" si="50"/>
        <v>0</v>
      </c>
      <c r="G137" s="1452" t="str">
        <f t="shared" si="51"/>
        <v/>
      </c>
      <c r="H137" s="1470">
        <f t="shared" si="52"/>
        <v>0</v>
      </c>
      <c r="I137" s="1312">
        <f>'ORIGINAL BUDGET'!I137</f>
        <v>0</v>
      </c>
      <c r="J137" s="1257">
        <f t="shared" si="53"/>
        <v>0</v>
      </c>
      <c r="K137" s="1455">
        <f>'ORIGINAL BUDGET'!K137</f>
        <v>0</v>
      </c>
      <c r="L137" s="1246">
        <f t="shared" si="54"/>
        <v>0</v>
      </c>
      <c r="M137" s="1471">
        <f>'ORIGINAL BUDGET'!M137</f>
        <v>0</v>
      </c>
      <c r="N137" s="1472">
        <f t="shared" si="55"/>
        <v>0</v>
      </c>
      <c r="O137" s="1459">
        <f>'ORIGINAL BUDGET'!O137</f>
        <v>0</v>
      </c>
      <c r="P137" s="1473">
        <f t="shared" si="56"/>
        <v>0</v>
      </c>
      <c r="Q137" s="1459">
        <f>'ORIGINAL BUDGET'!Q137</f>
        <v>0</v>
      </c>
      <c r="R137" s="1473">
        <f t="shared" si="57"/>
        <v>0</v>
      </c>
      <c r="S137" s="1459">
        <f>'ORIGINAL BUDGET'!S137</f>
        <v>0</v>
      </c>
      <c r="T137" s="1473">
        <f t="shared" si="58"/>
        <v>0</v>
      </c>
      <c r="U137" s="1461">
        <f>'J-Pers'!$J25</f>
        <v>0</v>
      </c>
      <c r="V137" s="1474">
        <f>'ORIGINAL BUDGET'!U137</f>
        <v>0</v>
      </c>
      <c r="AA137" s="1475">
        <f t="shared" si="31"/>
        <v>0</v>
      </c>
      <c r="AB137" s="1475">
        <f t="shared" si="32"/>
        <v>0</v>
      </c>
      <c r="AC137" s="1475">
        <f t="shared" si="33"/>
        <v>0</v>
      </c>
      <c r="AD137" s="799"/>
      <c r="AE137" s="1483"/>
      <c r="AF137" s="1483"/>
      <c r="AG137" s="1484"/>
      <c r="AL137" s="1350"/>
      <c r="AM137" s="1350"/>
      <c r="AN137" s="1350"/>
      <c r="AO137" s="1350"/>
      <c r="AP137" s="1466">
        <f>'J-Pers'!$W25*'BR1'!G137</f>
        <v>0</v>
      </c>
      <c r="AQ137" s="1466">
        <f>'J-Pers'!$W25*'BR1'!I137</f>
        <v>0</v>
      </c>
      <c r="AR137" s="1466">
        <f>'J-Pers'!$W25*'BR1'!K137</f>
        <v>0</v>
      </c>
      <c r="AS137" s="1466">
        <f>'J-Pers'!$W25*'BR1'!M137</f>
        <v>0</v>
      </c>
      <c r="AT137" s="1466">
        <f>'J-Pers'!$W25*'BR1'!O137</f>
        <v>0</v>
      </c>
      <c r="AU137" s="1466">
        <f>'J-Pers'!$W25*'BR1'!Q137</f>
        <v>0</v>
      </c>
      <c r="AV137" s="1466">
        <f>'J-Pers'!$W25*'BR1'!S137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'ORIGINAL BUDGET'!B138</f>
        <v>0</v>
      </c>
      <c r="C138" s="1450">
        <f>'ORIGINAL BUDGET'!C138</f>
        <v>0</v>
      </c>
      <c r="D138" s="715">
        <f>'ORIGINAL BUDGET'!D138</f>
        <v>0</v>
      </c>
      <c r="E138" s="716">
        <f>'ORIGINAL BUDGET'!E138</f>
        <v>0</v>
      </c>
      <c r="F138" s="1451">
        <f t="shared" si="50"/>
        <v>0</v>
      </c>
      <c r="G138" s="1452" t="str">
        <f t="shared" si="51"/>
        <v/>
      </c>
      <c r="H138" s="1470">
        <f t="shared" si="52"/>
        <v>0</v>
      </c>
      <c r="I138" s="1312">
        <f>'ORIGINAL BUDGET'!I138</f>
        <v>0</v>
      </c>
      <c r="J138" s="1257">
        <f t="shared" si="53"/>
        <v>0</v>
      </c>
      <c r="K138" s="1455">
        <f>'ORIGINAL BUDGET'!K138</f>
        <v>0</v>
      </c>
      <c r="L138" s="1246">
        <f t="shared" si="54"/>
        <v>0</v>
      </c>
      <c r="M138" s="1471">
        <f>'ORIGINAL BUDGET'!M138</f>
        <v>0</v>
      </c>
      <c r="N138" s="1472">
        <f t="shared" si="55"/>
        <v>0</v>
      </c>
      <c r="O138" s="1459">
        <f>'ORIGINAL BUDGET'!O138</f>
        <v>0</v>
      </c>
      <c r="P138" s="1473">
        <f t="shared" si="56"/>
        <v>0</v>
      </c>
      <c r="Q138" s="1459">
        <f>'ORIGINAL BUDGET'!Q138</f>
        <v>0</v>
      </c>
      <c r="R138" s="1473">
        <f t="shared" si="57"/>
        <v>0</v>
      </c>
      <c r="S138" s="1459">
        <f>'ORIGINAL BUDGET'!S138</f>
        <v>0</v>
      </c>
      <c r="T138" s="1473">
        <f t="shared" si="58"/>
        <v>0</v>
      </c>
      <c r="U138" s="1461">
        <f>'J-Pers'!$J26</f>
        <v>0</v>
      </c>
      <c r="V138" s="1474">
        <f>'ORIGINAL BUDGET'!U138</f>
        <v>0</v>
      </c>
      <c r="AA138" s="1475">
        <f t="shared" si="31"/>
        <v>0</v>
      </c>
      <c r="AB138" s="1475">
        <f t="shared" si="32"/>
        <v>0</v>
      </c>
      <c r="AC138" s="1475">
        <f t="shared" si="33"/>
        <v>0</v>
      </c>
      <c r="AD138" s="799"/>
      <c r="AE138" s="1483"/>
      <c r="AF138" s="1483"/>
      <c r="AG138" s="1484"/>
      <c r="AL138" s="1350"/>
      <c r="AM138" s="1350"/>
      <c r="AN138" s="1350"/>
      <c r="AO138" s="1350"/>
      <c r="AP138" s="1466">
        <f>'J-Pers'!$W26*'BR1'!G138</f>
        <v>0</v>
      </c>
      <c r="AQ138" s="1466">
        <f>'J-Pers'!$W26*'BR1'!I138</f>
        <v>0</v>
      </c>
      <c r="AR138" s="1466">
        <f>'J-Pers'!$W26*'BR1'!K138</f>
        <v>0</v>
      </c>
      <c r="AS138" s="1466">
        <f>'J-Pers'!$W26*'BR1'!M138</f>
        <v>0</v>
      </c>
      <c r="AT138" s="1466">
        <f>'J-Pers'!$W26*'BR1'!O138</f>
        <v>0</v>
      </c>
      <c r="AU138" s="1466">
        <f>'J-Pers'!$W26*'BR1'!Q138</f>
        <v>0</v>
      </c>
      <c r="AV138" s="1466">
        <f>'J-Pers'!$W26*'BR1'!S138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'ORIGINAL BUDGET'!B139</f>
        <v>0</v>
      </c>
      <c r="C139" s="1450">
        <f>'ORIGINAL BUDGET'!C139</f>
        <v>0</v>
      </c>
      <c r="D139" s="715">
        <f>'ORIGINAL BUDGET'!D139</f>
        <v>0</v>
      </c>
      <c r="E139" s="716">
        <f>'ORIGINAL BUDGET'!E139</f>
        <v>0</v>
      </c>
      <c r="F139" s="1451">
        <f t="shared" si="50"/>
        <v>0</v>
      </c>
      <c r="G139" s="1452" t="str">
        <f t="shared" si="51"/>
        <v/>
      </c>
      <c r="H139" s="1470">
        <f t="shared" si="52"/>
        <v>0</v>
      </c>
      <c r="I139" s="1312">
        <f>'ORIGINAL BUDGET'!I139</f>
        <v>0</v>
      </c>
      <c r="J139" s="1257">
        <f t="shared" si="53"/>
        <v>0</v>
      </c>
      <c r="K139" s="1455">
        <f>'ORIGINAL BUDGET'!K139</f>
        <v>0</v>
      </c>
      <c r="L139" s="1246">
        <f t="shared" si="54"/>
        <v>0</v>
      </c>
      <c r="M139" s="1471">
        <f>'ORIGINAL BUDGET'!M139</f>
        <v>0</v>
      </c>
      <c r="N139" s="1472">
        <f t="shared" si="55"/>
        <v>0</v>
      </c>
      <c r="O139" s="1459">
        <f>'ORIGINAL BUDGET'!O139</f>
        <v>0</v>
      </c>
      <c r="P139" s="1473">
        <f t="shared" si="56"/>
        <v>0</v>
      </c>
      <c r="Q139" s="1459">
        <f>'ORIGINAL BUDGET'!Q139</f>
        <v>0</v>
      </c>
      <c r="R139" s="1473">
        <f t="shared" si="57"/>
        <v>0</v>
      </c>
      <c r="S139" s="1459">
        <f>'ORIGINAL BUDGET'!S139</f>
        <v>0</v>
      </c>
      <c r="T139" s="1473">
        <f t="shared" si="58"/>
        <v>0</v>
      </c>
      <c r="U139" s="1461">
        <f>'J-Pers'!$J27</f>
        <v>0</v>
      </c>
      <c r="V139" s="1474">
        <f>'ORIGINAL BUDGET'!U139</f>
        <v>0</v>
      </c>
      <c r="AA139" s="1475">
        <f t="shared" si="31"/>
        <v>0</v>
      </c>
      <c r="AB139" s="1475">
        <f t="shared" si="32"/>
        <v>0</v>
      </c>
      <c r="AC139" s="1475">
        <f t="shared" si="33"/>
        <v>0</v>
      </c>
      <c r="AD139" s="799"/>
      <c r="AE139" s="1465"/>
      <c r="AF139" s="1479"/>
      <c r="AG139" s="1480"/>
      <c r="AL139" s="1350"/>
      <c r="AM139" s="1350"/>
      <c r="AN139" s="1350"/>
      <c r="AO139" s="1350"/>
      <c r="AP139" s="1466">
        <f>'J-Pers'!$W27*'BR1'!G139</f>
        <v>0</v>
      </c>
      <c r="AQ139" s="1466">
        <f>'J-Pers'!$W27*'BR1'!I139</f>
        <v>0</v>
      </c>
      <c r="AR139" s="1466">
        <f>'J-Pers'!$W27*'BR1'!K139</f>
        <v>0</v>
      </c>
      <c r="AS139" s="1466">
        <f>'J-Pers'!$W27*'BR1'!M139</f>
        <v>0</v>
      </c>
      <c r="AT139" s="1466">
        <f>'J-Pers'!$W27*'BR1'!O139</f>
        <v>0</v>
      </c>
      <c r="AU139" s="1466">
        <f>'J-Pers'!$W27*'BR1'!Q139</f>
        <v>0</v>
      </c>
      <c r="AV139" s="1466">
        <f>'J-Pers'!$W27*'BR1'!S139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'ORIGINAL BUDGET'!B140</f>
        <v>0</v>
      </c>
      <c r="C140" s="1450">
        <f>'ORIGINAL BUDGET'!C140</f>
        <v>0</v>
      </c>
      <c r="D140" s="715">
        <f>'ORIGINAL BUDGET'!D140</f>
        <v>0</v>
      </c>
      <c r="E140" s="716">
        <f>'ORIGINAL BUDGET'!E140</f>
        <v>0</v>
      </c>
      <c r="F140" s="1451">
        <f t="shared" si="50"/>
        <v>0</v>
      </c>
      <c r="G140" s="1452" t="str">
        <f t="shared" si="51"/>
        <v/>
      </c>
      <c r="H140" s="1470">
        <f t="shared" si="52"/>
        <v>0</v>
      </c>
      <c r="I140" s="1312">
        <f>'ORIGINAL BUDGET'!I140</f>
        <v>0</v>
      </c>
      <c r="J140" s="1257">
        <f t="shared" si="53"/>
        <v>0</v>
      </c>
      <c r="K140" s="1455">
        <f>'ORIGINAL BUDGET'!K140</f>
        <v>0</v>
      </c>
      <c r="L140" s="1246">
        <f t="shared" si="54"/>
        <v>0</v>
      </c>
      <c r="M140" s="1471">
        <f>'ORIGINAL BUDGET'!M140</f>
        <v>0</v>
      </c>
      <c r="N140" s="1472">
        <f t="shared" si="55"/>
        <v>0</v>
      </c>
      <c r="O140" s="1459">
        <f>'ORIGINAL BUDGET'!O140</f>
        <v>0</v>
      </c>
      <c r="P140" s="1473">
        <f t="shared" si="56"/>
        <v>0</v>
      </c>
      <c r="Q140" s="1459">
        <f>'ORIGINAL BUDGET'!Q140</f>
        <v>0</v>
      </c>
      <c r="R140" s="1473">
        <f t="shared" si="57"/>
        <v>0</v>
      </c>
      <c r="S140" s="1459">
        <f>'ORIGINAL BUDGET'!S140</f>
        <v>0</v>
      </c>
      <c r="T140" s="1473">
        <f t="shared" si="58"/>
        <v>0</v>
      </c>
      <c r="U140" s="1461">
        <f>'J-Pers'!$J28</f>
        <v>0</v>
      </c>
      <c r="V140" s="1474">
        <f>'ORIGINAL BUDGET'!U140</f>
        <v>0</v>
      </c>
      <c r="AA140" s="1475">
        <f t="shared" si="31"/>
        <v>0</v>
      </c>
      <c r="AB140" s="1475">
        <f t="shared" si="32"/>
        <v>0</v>
      </c>
      <c r="AC140" s="1475">
        <f t="shared" si="33"/>
        <v>0</v>
      </c>
      <c r="AD140" s="799"/>
      <c r="AE140" s="1483"/>
      <c r="AF140" s="1483"/>
      <c r="AG140" s="1484"/>
      <c r="AL140" s="1350"/>
      <c r="AM140" s="1350"/>
      <c r="AN140" s="1350"/>
      <c r="AO140" s="1350"/>
      <c r="AP140" s="1466">
        <f>'J-Pers'!$W28*'BR1'!G140</f>
        <v>0</v>
      </c>
      <c r="AQ140" s="1466">
        <f>'J-Pers'!$W28*'BR1'!I140</f>
        <v>0</v>
      </c>
      <c r="AR140" s="1466">
        <f>'J-Pers'!$W28*'BR1'!K140</f>
        <v>0</v>
      </c>
      <c r="AS140" s="1466">
        <f>'J-Pers'!$W28*'BR1'!M140</f>
        <v>0</v>
      </c>
      <c r="AT140" s="1466">
        <f>'J-Pers'!$W28*'BR1'!O140</f>
        <v>0</v>
      </c>
      <c r="AU140" s="1466">
        <f>'J-Pers'!$W28*'BR1'!Q140</f>
        <v>0</v>
      </c>
      <c r="AV140" s="1466">
        <f>'J-Pers'!$W28*'BR1'!S140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'ORIGINAL BUDGET'!B141</f>
        <v>0</v>
      </c>
      <c r="C141" s="1450">
        <f>'ORIGINAL BUDGET'!C141</f>
        <v>0</v>
      </c>
      <c r="D141" s="715">
        <f>'ORIGINAL BUDGET'!D141</f>
        <v>0</v>
      </c>
      <c r="E141" s="716">
        <f>'ORIGINAL BUDGET'!E141</f>
        <v>0</v>
      </c>
      <c r="F141" s="1451">
        <f t="shared" si="50"/>
        <v>0</v>
      </c>
      <c r="G141" s="1452" t="str">
        <f t="shared" si="51"/>
        <v/>
      </c>
      <c r="H141" s="1470">
        <f t="shared" si="52"/>
        <v>0</v>
      </c>
      <c r="I141" s="1312">
        <f>'ORIGINAL BUDGET'!I141</f>
        <v>0</v>
      </c>
      <c r="J141" s="1257">
        <f t="shared" si="53"/>
        <v>0</v>
      </c>
      <c r="K141" s="1455">
        <f>'ORIGINAL BUDGET'!K141</f>
        <v>0</v>
      </c>
      <c r="L141" s="1246">
        <f t="shared" si="54"/>
        <v>0</v>
      </c>
      <c r="M141" s="1471">
        <f>'ORIGINAL BUDGET'!M141</f>
        <v>0</v>
      </c>
      <c r="N141" s="1472">
        <f t="shared" si="55"/>
        <v>0</v>
      </c>
      <c r="O141" s="1459">
        <f>'ORIGINAL BUDGET'!O141</f>
        <v>0</v>
      </c>
      <c r="P141" s="1473">
        <f t="shared" si="56"/>
        <v>0</v>
      </c>
      <c r="Q141" s="1459">
        <f>'ORIGINAL BUDGET'!Q141</f>
        <v>0</v>
      </c>
      <c r="R141" s="1473">
        <f t="shared" si="57"/>
        <v>0</v>
      </c>
      <c r="S141" s="1459">
        <f>'ORIGINAL BUDGET'!S141</f>
        <v>0</v>
      </c>
      <c r="T141" s="1473">
        <f t="shared" si="58"/>
        <v>0</v>
      </c>
      <c r="U141" s="1461">
        <f>'J-Pers'!$J29</f>
        <v>0</v>
      </c>
      <c r="V141" s="1474">
        <f>'ORIGINAL BUDGET'!U141</f>
        <v>0</v>
      </c>
      <c r="AA141" s="1475">
        <f t="shared" si="31"/>
        <v>0</v>
      </c>
      <c r="AB141" s="1475">
        <f t="shared" si="32"/>
        <v>0</v>
      </c>
      <c r="AC141" s="1475">
        <f t="shared" si="33"/>
        <v>0</v>
      </c>
      <c r="AD141" s="799"/>
      <c r="AE141" s="1483"/>
      <c r="AF141" s="1483"/>
      <c r="AG141" s="1484"/>
      <c r="AL141" s="1350"/>
      <c r="AM141" s="1350"/>
      <c r="AN141" s="1350"/>
      <c r="AO141" s="1350"/>
      <c r="AP141" s="1466">
        <f>'J-Pers'!$W29*'BR1'!G141</f>
        <v>0</v>
      </c>
      <c r="AQ141" s="1466">
        <f>'J-Pers'!$W29*'BR1'!I141</f>
        <v>0</v>
      </c>
      <c r="AR141" s="1466">
        <f>'J-Pers'!$W29*'BR1'!K141</f>
        <v>0</v>
      </c>
      <c r="AS141" s="1466">
        <f>'J-Pers'!$W29*'BR1'!M141</f>
        <v>0</v>
      </c>
      <c r="AT141" s="1466">
        <f>'J-Pers'!$W29*'BR1'!O141</f>
        <v>0</v>
      </c>
      <c r="AU141" s="1466">
        <f>'J-Pers'!$W29*'BR1'!Q141</f>
        <v>0</v>
      </c>
      <c r="AV141" s="1466">
        <f>'J-Pers'!$W29*'BR1'!S141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'ORIGINAL BUDGET'!B142</f>
        <v>0</v>
      </c>
      <c r="C142" s="1450">
        <f>'ORIGINAL BUDGET'!C142</f>
        <v>0</v>
      </c>
      <c r="D142" s="715">
        <f>'ORIGINAL BUDGET'!D142</f>
        <v>0</v>
      </c>
      <c r="E142" s="716">
        <f>'ORIGINAL BUDGET'!E142</f>
        <v>0</v>
      </c>
      <c r="F142" s="1451">
        <f t="shared" si="50"/>
        <v>0</v>
      </c>
      <c r="G142" s="1452" t="str">
        <f t="shared" si="51"/>
        <v/>
      </c>
      <c r="H142" s="1470">
        <f t="shared" si="52"/>
        <v>0</v>
      </c>
      <c r="I142" s="1312">
        <f>'ORIGINAL BUDGET'!I142</f>
        <v>0</v>
      </c>
      <c r="J142" s="1257">
        <f t="shared" si="53"/>
        <v>0</v>
      </c>
      <c r="K142" s="1455">
        <f>'ORIGINAL BUDGET'!K142</f>
        <v>0</v>
      </c>
      <c r="L142" s="1246">
        <f t="shared" si="54"/>
        <v>0</v>
      </c>
      <c r="M142" s="1471">
        <f>'ORIGINAL BUDGET'!M142</f>
        <v>0</v>
      </c>
      <c r="N142" s="1472">
        <f t="shared" si="55"/>
        <v>0</v>
      </c>
      <c r="O142" s="1459">
        <f>'ORIGINAL BUDGET'!O142</f>
        <v>0</v>
      </c>
      <c r="P142" s="1473">
        <f t="shared" si="56"/>
        <v>0</v>
      </c>
      <c r="Q142" s="1459">
        <f>'ORIGINAL BUDGET'!Q142</f>
        <v>0</v>
      </c>
      <c r="R142" s="1473">
        <f t="shared" si="57"/>
        <v>0</v>
      </c>
      <c r="S142" s="1459">
        <f>'ORIGINAL BUDGET'!S142</f>
        <v>0</v>
      </c>
      <c r="T142" s="1473">
        <f t="shared" si="58"/>
        <v>0</v>
      </c>
      <c r="U142" s="1461">
        <f>'J-Pers'!$J30</f>
        <v>0</v>
      </c>
      <c r="V142" s="1474">
        <f>'ORIGINAL BUDGET'!U142</f>
        <v>0</v>
      </c>
      <c r="AA142" s="1475">
        <f t="shared" si="31"/>
        <v>0</v>
      </c>
      <c r="AB142" s="1475">
        <f t="shared" si="32"/>
        <v>0</v>
      </c>
      <c r="AC142" s="1475">
        <f t="shared" si="33"/>
        <v>0</v>
      </c>
      <c r="AD142" s="799"/>
      <c r="AE142" s="1483"/>
      <c r="AF142" s="1483"/>
      <c r="AG142" s="1484"/>
      <c r="AL142" s="1350"/>
      <c r="AM142" s="1350"/>
      <c r="AN142" s="1350"/>
      <c r="AO142" s="1350"/>
      <c r="AP142" s="1466">
        <f>'J-Pers'!$W30*'BR1'!G142</f>
        <v>0</v>
      </c>
      <c r="AQ142" s="1466">
        <f>'J-Pers'!$W30*'BR1'!I142</f>
        <v>0</v>
      </c>
      <c r="AR142" s="1466">
        <f>'J-Pers'!$W30*'BR1'!K142</f>
        <v>0</v>
      </c>
      <c r="AS142" s="1466">
        <f>'J-Pers'!$W30*'BR1'!M142</f>
        <v>0</v>
      </c>
      <c r="AT142" s="1466">
        <f>'J-Pers'!$W30*'BR1'!O142</f>
        <v>0</v>
      </c>
      <c r="AU142" s="1466">
        <f>'J-Pers'!$W30*'BR1'!Q142</f>
        <v>0</v>
      </c>
      <c r="AV142" s="1466">
        <f>'J-Pers'!$W30*'BR1'!S142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'ORIGINAL BUDGET'!B143</f>
        <v>0</v>
      </c>
      <c r="C143" s="1450">
        <f>'ORIGINAL BUDGET'!C143</f>
        <v>0</v>
      </c>
      <c r="D143" s="715">
        <f>'ORIGINAL BUDGET'!D143</f>
        <v>0</v>
      </c>
      <c r="E143" s="716">
        <f>'ORIGINAL BUDGET'!E143</f>
        <v>0</v>
      </c>
      <c r="F143" s="1451">
        <f t="shared" si="50"/>
        <v>0</v>
      </c>
      <c r="G143" s="1452" t="str">
        <f t="shared" si="51"/>
        <v/>
      </c>
      <c r="H143" s="1470">
        <f t="shared" si="52"/>
        <v>0</v>
      </c>
      <c r="I143" s="1312">
        <f>'ORIGINAL BUDGET'!I143</f>
        <v>0</v>
      </c>
      <c r="J143" s="1257">
        <f t="shared" si="53"/>
        <v>0</v>
      </c>
      <c r="K143" s="1455">
        <f>'ORIGINAL BUDGET'!K143</f>
        <v>0</v>
      </c>
      <c r="L143" s="1246">
        <f t="shared" si="54"/>
        <v>0</v>
      </c>
      <c r="M143" s="1471">
        <f>'ORIGINAL BUDGET'!M143</f>
        <v>0</v>
      </c>
      <c r="N143" s="1472">
        <f t="shared" si="55"/>
        <v>0</v>
      </c>
      <c r="O143" s="1459">
        <f>'ORIGINAL BUDGET'!O143</f>
        <v>0</v>
      </c>
      <c r="P143" s="1473">
        <f t="shared" si="56"/>
        <v>0</v>
      </c>
      <c r="Q143" s="1459">
        <f>'ORIGINAL BUDGET'!Q143</f>
        <v>0</v>
      </c>
      <c r="R143" s="1473">
        <f t="shared" si="57"/>
        <v>0</v>
      </c>
      <c r="S143" s="1459">
        <f>'ORIGINAL BUDGET'!S143</f>
        <v>0</v>
      </c>
      <c r="T143" s="1473">
        <f t="shared" si="58"/>
        <v>0</v>
      </c>
      <c r="U143" s="1461">
        <f>'J-Pers'!$J31</f>
        <v>0</v>
      </c>
      <c r="V143" s="1474">
        <f>'ORIGINAL BUDGET'!U143</f>
        <v>0</v>
      </c>
      <c r="AA143" s="1475">
        <f t="shared" si="31"/>
        <v>0</v>
      </c>
      <c r="AB143" s="1475">
        <f t="shared" si="32"/>
        <v>0</v>
      </c>
      <c r="AC143" s="1475">
        <f t="shared" si="33"/>
        <v>0</v>
      </c>
      <c r="AD143" s="799"/>
      <c r="AE143" s="1483"/>
      <c r="AF143" s="1483"/>
      <c r="AG143" s="1484"/>
      <c r="AL143" s="1350"/>
      <c r="AM143" s="1350"/>
      <c r="AN143" s="1350"/>
      <c r="AO143" s="1350"/>
      <c r="AP143" s="1466">
        <f>'J-Pers'!$W31*'BR1'!G143</f>
        <v>0</v>
      </c>
      <c r="AQ143" s="1466">
        <f>'J-Pers'!$W31*'BR1'!I143</f>
        <v>0</v>
      </c>
      <c r="AR143" s="1466">
        <f>'J-Pers'!$W31*'BR1'!K143</f>
        <v>0</v>
      </c>
      <c r="AS143" s="1466">
        <f>'J-Pers'!$W31*'BR1'!M143</f>
        <v>0</v>
      </c>
      <c r="AT143" s="1466">
        <f>'J-Pers'!$W31*'BR1'!O143</f>
        <v>0</v>
      </c>
      <c r="AU143" s="1466">
        <f>'J-Pers'!$W31*'BR1'!Q143</f>
        <v>0</v>
      </c>
      <c r="AV143" s="1466">
        <f>'J-Pers'!$W31*'BR1'!S143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'ORIGINAL BUDGET'!B144</f>
        <v>0</v>
      </c>
      <c r="C144" s="1450">
        <f>'ORIGINAL BUDGET'!C144</f>
        <v>0</v>
      </c>
      <c r="D144" s="715">
        <f>'ORIGINAL BUDGET'!D144</f>
        <v>0</v>
      </c>
      <c r="E144" s="716">
        <f>'ORIGINAL BUDGET'!E144</f>
        <v>0</v>
      </c>
      <c r="F144" s="1451">
        <f t="shared" si="50"/>
        <v>0</v>
      </c>
      <c r="G144" s="1452" t="str">
        <f t="shared" si="51"/>
        <v/>
      </c>
      <c r="H144" s="1470">
        <f t="shared" si="52"/>
        <v>0</v>
      </c>
      <c r="I144" s="1312">
        <f>'ORIGINAL BUDGET'!I144</f>
        <v>0</v>
      </c>
      <c r="J144" s="1257">
        <f t="shared" si="53"/>
        <v>0</v>
      </c>
      <c r="K144" s="1455">
        <f>'ORIGINAL BUDGET'!K144</f>
        <v>0</v>
      </c>
      <c r="L144" s="1246">
        <f t="shared" si="54"/>
        <v>0</v>
      </c>
      <c r="M144" s="1471">
        <f>'ORIGINAL BUDGET'!M144</f>
        <v>0</v>
      </c>
      <c r="N144" s="1472">
        <f t="shared" si="55"/>
        <v>0</v>
      </c>
      <c r="O144" s="1459">
        <f>'ORIGINAL BUDGET'!O144</f>
        <v>0</v>
      </c>
      <c r="P144" s="1473">
        <f t="shared" si="56"/>
        <v>0</v>
      </c>
      <c r="Q144" s="1459">
        <f>'ORIGINAL BUDGET'!Q144</f>
        <v>0</v>
      </c>
      <c r="R144" s="1473">
        <f t="shared" si="57"/>
        <v>0</v>
      </c>
      <c r="S144" s="1459">
        <f>'ORIGINAL BUDGET'!S144</f>
        <v>0</v>
      </c>
      <c r="T144" s="1473">
        <f t="shared" si="58"/>
        <v>0</v>
      </c>
      <c r="U144" s="1461">
        <f>'J-Pers'!$J32</f>
        <v>0</v>
      </c>
      <c r="V144" s="1474">
        <f>'ORIGINAL BUDGET'!U144</f>
        <v>0</v>
      </c>
      <c r="AA144" s="1475">
        <f t="shared" si="31"/>
        <v>0</v>
      </c>
      <c r="AB144" s="1475">
        <f t="shared" si="32"/>
        <v>0</v>
      </c>
      <c r="AC144" s="1475">
        <f t="shared" si="33"/>
        <v>0</v>
      </c>
      <c r="AD144" s="799"/>
      <c r="AE144" s="1465"/>
      <c r="AF144" s="1479"/>
      <c r="AG144" s="1480"/>
      <c r="AL144" s="1350"/>
      <c r="AM144" s="1350"/>
      <c r="AN144" s="1350"/>
      <c r="AO144" s="1350"/>
      <c r="AP144" s="1466">
        <f>'J-Pers'!$W32*'BR1'!G144</f>
        <v>0</v>
      </c>
      <c r="AQ144" s="1466">
        <f>'J-Pers'!$W32*'BR1'!I144</f>
        <v>0</v>
      </c>
      <c r="AR144" s="1466">
        <f>'J-Pers'!$W32*'BR1'!K144</f>
        <v>0</v>
      </c>
      <c r="AS144" s="1466">
        <f>'J-Pers'!$W32*'BR1'!M144</f>
        <v>0</v>
      </c>
      <c r="AT144" s="1466">
        <f>'J-Pers'!$W32*'BR1'!O144</f>
        <v>0</v>
      </c>
      <c r="AU144" s="1466">
        <f>'J-Pers'!$W32*'BR1'!Q144</f>
        <v>0</v>
      </c>
      <c r="AV144" s="1466">
        <f>'J-Pers'!$W32*'BR1'!S144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'ORIGINAL BUDGET'!B145</f>
        <v>0</v>
      </c>
      <c r="C145" s="1450">
        <f>'ORIGINAL BUDGET'!C145</f>
        <v>0</v>
      </c>
      <c r="D145" s="715">
        <f>'ORIGINAL BUDGET'!D145</f>
        <v>0</v>
      </c>
      <c r="E145" s="716">
        <f>'ORIGINAL BUDGET'!E145</f>
        <v>0</v>
      </c>
      <c r="F145" s="1451">
        <f t="shared" si="50"/>
        <v>0</v>
      </c>
      <c r="G145" s="1452" t="str">
        <f t="shared" si="51"/>
        <v/>
      </c>
      <c r="H145" s="1470">
        <f t="shared" si="52"/>
        <v>0</v>
      </c>
      <c r="I145" s="1312">
        <f>'ORIGINAL BUDGET'!I145</f>
        <v>0</v>
      </c>
      <c r="J145" s="1257">
        <f t="shared" si="53"/>
        <v>0</v>
      </c>
      <c r="K145" s="1455">
        <f>'ORIGINAL BUDGET'!K145</f>
        <v>0</v>
      </c>
      <c r="L145" s="1246">
        <f t="shared" si="54"/>
        <v>0</v>
      </c>
      <c r="M145" s="1471">
        <f>'ORIGINAL BUDGET'!M145</f>
        <v>0</v>
      </c>
      <c r="N145" s="1472">
        <f t="shared" si="55"/>
        <v>0</v>
      </c>
      <c r="O145" s="1459">
        <f>'ORIGINAL BUDGET'!O145</f>
        <v>0</v>
      </c>
      <c r="P145" s="1473">
        <f t="shared" si="56"/>
        <v>0</v>
      </c>
      <c r="Q145" s="1459">
        <f>'ORIGINAL BUDGET'!Q145</f>
        <v>0</v>
      </c>
      <c r="R145" s="1473">
        <f t="shared" si="57"/>
        <v>0</v>
      </c>
      <c r="S145" s="1459">
        <f>'ORIGINAL BUDGET'!S145</f>
        <v>0</v>
      </c>
      <c r="T145" s="1473">
        <f t="shared" si="58"/>
        <v>0</v>
      </c>
      <c r="U145" s="1461">
        <f>'J-Pers'!$J33</f>
        <v>0</v>
      </c>
      <c r="V145" s="1474">
        <f>'ORIGINAL BUDGET'!U145</f>
        <v>0</v>
      </c>
      <c r="AA145" s="1475">
        <f t="shared" si="31"/>
        <v>0</v>
      </c>
      <c r="AB145" s="1475">
        <f t="shared" si="32"/>
        <v>0</v>
      </c>
      <c r="AC145" s="1475">
        <f t="shared" si="33"/>
        <v>0</v>
      </c>
      <c r="AD145" s="799"/>
      <c r="AE145" s="1483"/>
      <c r="AF145" s="1483"/>
      <c r="AG145" s="1484"/>
      <c r="AL145" s="1350"/>
      <c r="AM145" s="1350"/>
      <c r="AN145" s="1350"/>
      <c r="AO145" s="1350"/>
      <c r="AP145" s="1466">
        <f>'J-Pers'!$W33*'BR1'!G145</f>
        <v>0</v>
      </c>
      <c r="AQ145" s="1466">
        <f>'J-Pers'!$W33*'BR1'!I145</f>
        <v>0</v>
      </c>
      <c r="AR145" s="1466">
        <f>'J-Pers'!$W33*'BR1'!K145</f>
        <v>0</v>
      </c>
      <c r="AS145" s="1466">
        <f>'J-Pers'!$W33*'BR1'!M145</f>
        <v>0</v>
      </c>
      <c r="AT145" s="1466">
        <f>'J-Pers'!$W33*'BR1'!O145</f>
        <v>0</v>
      </c>
      <c r="AU145" s="1466">
        <f>'J-Pers'!$W33*'BR1'!Q145</f>
        <v>0</v>
      </c>
      <c r="AV145" s="1466">
        <f>'J-Pers'!$W33*'BR1'!S145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'ORIGINAL BUDGET'!B146</f>
        <v>0</v>
      </c>
      <c r="C146" s="1450">
        <f>'ORIGINAL BUDGET'!C146</f>
        <v>0</v>
      </c>
      <c r="D146" s="715">
        <f>'ORIGINAL BUDGET'!D146</f>
        <v>0</v>
      </c>
      <c r="E146" s="716">
        <f>'ORIGINAL BUDGET'!E146</f>
        <v>0</v>
      </c>
      <c r="F146" s="1451">
        <f t="shared" si="50"/>
        <v>0</v>
      </c>
      <c r="G146" s="1452" t="str">
        <f t="shared" si="51"/>
        <v/>
      </c>
      <c r="H146" s="1470">
        <f t="shared" si="52"/>
        <v>0</v>
      </c>
      <c r="I146" s="1312">
        <f>'ORIGINAL BUDGET'!I146</f>
        <v>0</v>
      </c>
      <c r="J146" s="1257">
        <f t="shared" si="53"/>
        <v>0</v>
      </c>
      <c r="K146" s="1455">
        <f>'ORIGINAL BUDGET'!K146</f>
        <v>0</v>
      </c>
      <c r="L146" s="1246">
        <f t="shared" si="54"/>
        <v>0</v>
      </c>
      <c r="M146" s="1471">
        <f>'ORIGINAL BUDGET'!M146</f>
        <v>0</v>
      </c>
      <c r="N146" s="1472">
        <f t="shared" si="55"/>
        <v>0</v>
      </c>
      <c r="O146" s="1459">
        <f>'ORIGINAL BUDGET'!O146</f>
        <v>0</v>
      </c>
      <c r="P146" s="1473">
        <f t="shared" si="56"/>
        <v>0</v>
      </c>
      <c r="Q146" s="1459">
        <f>'ORIGINAL BUDGET'!Q146</f>
        <v>0</v>
      </c>
      <c r="R146" s="1473">
        <f t="shared" si="57"/>
        <v>0</v>
      </c>
      <c r="S146" s="1459">
        <f>'ORIGINAL BUDGET'!S146</f>
        <v>0</v>
      </c>
      <c r="T146" s="1473">
        <f t="shared" si="58"/>
        <v>0</v>
      </c>
      <c r="U146" s="1461">
        <f>'J-Pers'!$J34</f>
        <v>0</v>
      </c>
      <c r="V146" s="1474">
        <f>'ORIGINAL BUDGET'!U146</f>
        <v>0</v>
      </c>
      <c r="AA146" s="1475">
        <f t="shared" si="31"/>
        <v>0</v>
      </c>
      <c r="AB146" s="1475">
        <f t="shared" si="32"/>
        <v>0</v>
      </c>
      <c r="AC146" s="1475">
        <f t="shared" si="33"/>
        <v>0</v>
      </c>
      <c r="AD146" s="799"/>
      <c r="AE146" s="1483"/>
      <c r="AF146" s="1483"/>
      <c r="AG146" s="1484"/>
      <c r="AL146" s="1350"/>
      <c r="AM146" s="1350"/>
      <c r="AN146" s="1350"/>
      <c r="AO146" s="1350"/>
      <c r="AP146" s="1466">
        <f>'J-Pers'!$W34*'BR1'!G146</f>
        <v>0</v>
      </c>
      <c r="AQ146" s="1466">
        <f>'J-Pers'!$W34*'BR1'!I146</f>
        <v>0</v>
      </c>
      <c r="AR146" s="1466">
        <f>'J-Pers'!$W34*'BR1'!K146</f>
        <v>0</v>
      </c>
      <c r="AS146" s="1466">
        <f>'J-Pers'!$W34*'BR1'!M146</f>
        <v>0</v>
      </c>
      <c r="AT146" s="1466">
        <f>'J-Pers'!$W34*'BR1'!O146</f>
        <v>0</v>
      </c>
      <c r="AU146" s="1466">
        <f>'J-Pers'!$W34*'BR1'!Q146</f>
        <v>0</v>
      </c>
      <c r="AV146" s="1466">
        <f>'J-Pers'!$W34*'BR1'!S146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'ORIGINAL BUDGET'!B147</f>
        <v>0</v>
      </c>
      <c r="C147" s="1450">
        <f>'ORIGINAL BUDGET'!C147</f>
        <v>0</v>
      </c>
      <c r="D147" s="715">
        <f>'ORIGINAL BUDGET'!D147</f>
        <v>0</v>
      </c>
      <c r="E147" s="716">
        <f>'ORIGINAL BUDGET'!E147</f>
        <v>0</v>
      </c>
      <c r="F147" s="1451">
        <f t="shared" si="50"/>
        <v>0</v>
      </c>
      <c r="G147" s="1452" t="str">
        <f t="shared" si="51"/>
        <v/>
      </c>
      <c r="H147" s="1470">
        <f t="shared" si="52"/>
        <v>0</v>
      </c>
      <c r="I147" s="1312">
        <f>'ORIGINAL BUDGET'!I147</f>
        <v>0</v>
      </c>
      <c r="J147" s="1257">
        <f t="shared" si="53"/>
        <v>0</v>
      </c>
      <c r="K147" s="1455">
        <f>'ORIGINAL BUDGET'!K147</f>
        <v>0</v>
      </c>
      <c r="L147" s="1246">
        <f t="shared" si="54"/>
        <v>0</v>
      </c>
      <c r="M147" s="1471">
        <f>'ORIGINAL BUDGET'!M147</f>
        <v>0</v>
      </c>
      <c r="N147" s="1472">
        <f t="shared" si="55"/>
        <v>0</v>
      </c>
      <c r="O147" s="1459">
        <f>'ORIGINAL BUDGET'!O147</f>
        <v>0</v>
      </c>
      <c r="P147" s="1473">
        <f t="shared" si="56"/>
        <v>0</v>
      </c>
      <c r="Q147" s="1459">
        <f>'ORIGINAL BUDGET'!Q147</f>
        <v>0</v>
      </c>
      <c r="R147" s="1473">
        <f t="shared" si="57"/>
        <v>0</v>
      </c>
      <c r="S147" s="1459">
        <f>'ORIGINAL BUDGET'!S147</f>
        <v>0</v>
      </c>
      <c r="T147" s="1473">
        <f t="shared" si="58"/>
        <v>0</v>
      </c>
      <c r="U147" s="1461">
        <f>'J-Pers'!$J35</f>
        <v>0</v>
      </c>
      <c r="V147" s="1474">
        <f>'ORIGINAL BUDGET'!U147</f>
        <v>0</v>
      </c>
      <c r="AA147" s="1475">
        <f t="shared" si="31"/>
        <v>0</v>
      </c>
      <c r="AB147" s="1475">
        <f t="shared" si="32"/>
        <v>0</v>
      </c>
      <c r="AC147" s="1475">
        <f t="shared" si="33"/>
        <v>0</v>
      </c>
      <c r="AD147" s="799"/>
      <c r="AE147" s="1483"/>
      <c r="AF147" s="1483"/>
      <c r="AG147" s="1484"/>
      <c r="AL147" s="1350"/>
      <c r="AM147" s="1350"/>
      <c r="AN147" s="1350"/>
      <c r="AO147" s="1350"/>
      <c r="AP147" s="1466">
        <f>'J-Pers'!$W35*'BR1'!G147</f>
        <v>0</v>
      </c>
      <c r="AQ147" s="1466">
        <f>'J-Pers'!$W35*'BR1'!I147</f>
        <v>0</v>
      </c>
      <c r="AR147" s="1466">
        <f>'J-Pers'!$W35*'BR1'!K147</f>
        <v>0</v>
      </c>
      <c r="AS147" s="1466">
        <f>'J-Pers'!$W35*'BR1'!M147</f>
        <v>0</v>
      </c>
      <c r="AT147" s="1466">
        <f>'J-Pers'!$W35*'BR1'!O147</f>
        <v>0</v>
      </c>
      <c r="AU147" s="1466">
        <f>'J-Pers'!$W35*'BR1'!Q147</f>
        <v>0</v>
      </c>
      <c r="AV147" s="1466">
        <f>'J-Pers'!$W35*'BR1'!S147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'ORIGINAL BUDGET'!B148</f>
        <v>0</v>
      </c>
      <c r="C148" s="1450">
        <f>'ORIGINAL BUDGET'!C148</f>
        <v>0</v>
      </c>
      <c r="D148" s="715">
        <f>'ORIGINAL BUDGET'!D148</f>
        <v>0</v>
      </c>
      <c r="E148" s="716">
        <f>'ORIGINAL BUDGET'!E148</f>
        <v>0</v>
      </c>
      <c r="F148" s="1451">
        <f t="shared" si="50"/>
        <v>0</v>
      </c>
      <c r="G148" s="1452" t="str">
        <f t="shared" si="51"/>
        <v/>
      </c>
      <c r="H148" s="1470">
        <f t="shared" si="52"/>
        <v>0</v>
      </c>
      <c r="I148" s="1312">
        <f>'ORIGINAL BUDGET'!I148</f>
        <v>0</v>
      </c>
      <c r="J148" s="1257">
        <f t="shared" si="53"/>
        <v>0</v>
      </c>
      <c r="K148" s="1455">
        <f>'ORIGINAL BUDGET'!K148</f>
        <v>0</v>
      </c>
      <c r="L148" s="1246">
        <f t="shared" si="54"/>
        <v>0</v>
      </c>
      <c r="M148" s="1471">
        <f>'ORIGINAL BUDGET'!M148</f>
        <v>0</v>
      </c>
      <c r="N148" s="1472">
        <f t="shared" si="55"/>
        <v>0</v>
      </c>
      <c r="O148" s="1459">
        <f>'ORIGINAL BUDGET'!O148</f>
        <v>0</v>
      </c>
      <c r="P148" s="1473">
        <f t="shared" si="56"/>
        <v>0</v>
      </c>
      <c r="Q148" s="1459">
        <f>'ORIGINAL BUDGET'!Q148</f>
        <v>0</v>
      </c>
      <c r="R148" s="1473">
        <f t="shared" si="57"/>
        <v>0</v>
      </c>
      <c r="S148" s="1459">
        <f>'ORIGINAL BUDGET'!S148</f>
        <v>0</v>
      </c>
      <c r="T148" s="1473">
        <f t="shared" si="58"/>
        <v>0</v>
      </c>
      <c r="U148" s="1461">
        <f>'J-Pers'!$J36</f>
        <v>0</v>
      </c>
      <c r="V148" s="1474">
        <f>'ORIGINAL BUDGET'!U148</f>
        <v>0</v>
      </c>
      <c r="AA148" s="1475">
        <f t="shared" si="31"/>
        <v>0</v>
      </c>
      <c r="AB148" s="1475">
        <f t="shared" si="32"/>
        <v>0</v>
      </c>
      <c r="AC148" s="1475">
        <f t="shared" si="33"/>
        <v>0</v>
      </c>
      <c r="AD148" s="799"/>
      <c r="AE148" s="1483"/>
      <c r="AF148" s="1483"/>
      <c r="AG148" s="1484"/>
      <c r="AL148" s="1350"/>
      <c r="AM148" s="1350"/>
      <c r="AN148" s="1350"/>
      <c r="AO148" s="1350"/>
      <c r="AP148" s="1466">
        <f>'J-Pers'!$W36*'BR1'!G148</f>
        <v>0</v>
      </c>
      <c r="AQ148" s="1466">
        <f>'J-Pers'!$W36*'BR1'!I148</f>
        <v>0</v>
      </c>
      <c r="AR148" s="1466">
        <f>'J-Pers'!$W36*'BR1'!K148</f>
        <v>0</v>
      </c>
      <c r="AS148" s="1466">
        <f>'J-Pers'!$W36*'BR1'!M148</f>
        <v>0</v>
      </c>
      <c r="AT148" s="1466">
        <f>'J-Pers'!$W36*'BR1'!O148</f>
        <v>0</v>
      </c>
      <c r="AU148" s="1466">
        <f>'J-Pers'!$W36*'BR1'!Q148</f>
        <v>0</v>
      </c>
      <c r="AV148" s="1466">
        <f>'J-Pers'!$W36*'BR1'!S148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'ORIGINAL BUDGET'!B149</f>
        <v>0</v>
      </c>
      <c r="C149" s="1486">
        <f>'ORIGINAL BUDGET'!C149</f>
        <v>0</v>
      </c>
      <c r="D149" s="1487">
        <f>'ORIGINAL BUDGET'!D149</f>
        <v>0</v>
      </c>
      <c r="E149" s="1488">
        <f>'ORIGINAL BUDGET'!E149</f>
        <v>0</v>
      </c>
      <c r="F149" s="1489">
        <f t="shared" si="50"/>
        <v>0</v>
      </c>
      <c r="G149" s="1490" t="str">
        <f t="shared" si="51"/>
        <v/>
      </c>
      <c r="H149" s="1491">
        <f t="shared" si="52"/>
        <v>0</v>
      </c>
      <c r="I149" s="1317">
        <f>'ORIGINAL BUDGET'!I149</f>
        <v>0</v>
      </c>
      <c r="J149" s="1264">
        <f t="shared" si="53"/>
        <v>0</v>
      </c>
      <c r="K149" s="1492">
        <f>'ORIGINAL BUDGET'!K149</f>
        <v>0</v>
      </c>
      <c r="L149" s="1266">
        <f t="shared" si="54"/>
        <v>0</v>
      </c>
      <c r="M149" s="1493">
        <f>'ORIGINAL BUDGET'!M149</f>
        <v>0</v>
      </c>
      <c r="N149" s="1494">
        <f t="shared" si="55"/>
        <v>0</v>
      </c>
      <c r="O149" s="1495">
        <f>'ORIGINAL BUDGET'!O149</f>
        <v>0</v>
      </c>
      <c r="P149" s="1496">
        <f t="shared" si="56"/>
        <v>0</v>
      </c>
      <c r="Q149" s="1495">
        <f>'ORIGINAL BUDGET'!Q149</f>
        <v>0</v>
      </c>
      <c r="R149" s="1496">
        <f t="shared" si="57"/>
        <v>0</v>
      </c>
      <c r="S149" s="1495">
        <f>'ORIGINAL BUDGET'!S149</f>
        <v>0</v>
      </c>
      <c r="T149" s="1496">
        <f t="shared" si="58"/>
        <v>0</v>
      </c>
      <c r="U149" s="1497">
        <f>'J-Pers'!$J37</f>
        <v>0</v>
      </c>
      <c r="V149" s="1498">
        <f>'ORIGINAL BUDGET'!U149</f>
        <v>0</v>
      </c>
      <c r="AA149" s="1475">
        <f t="shared" si="31"/>
        <v>0</v>
      </c>
      <c r="AB149" s="1475">
        <f t="shared" si="32"/>
        <v>0</v>
      </c>
      <c r="AC149" s="1475">
        <f t="shared" si="33"/>
        <v>0</v>
      </c>
      <c r="AD149" s="799"/>
      <c r="AE149" s="1465"/>
      <c r="AF149" s="1479"/>
      <c r="AG149" s="1480"/>
      <c r="AL149" s="1350"/>
      <c r="AM149" s="1350"/>
      <c r="AN149" s="1350"/>
      <c r="AO149" s="1350"/>
      <c r="AP149" s="1466">
        <f>'J-Pers'!$W37*'BR1'!G149</f>
        <v>0</v>
      </c>
      <c r="AQ149" s="1466">
        <f>'J-Pers'!$W37*'BR1'!I149</f>
        <v>0</v>
      </c>
      <c r="AR149" s="1466">
        <f>'J-Pers'!$W37*'BR1'!K149</f>
        <v>0</v>
      </c>
      <c r="AS149" s="1466">
        <f>'J-Pers'!$W37*'BR1'!M149</f>
        <v>0</v>
      </c>
      <c r="AT149" s="1466">
        <f>'J-Pers'!$W37*'BR1'!O149</f>
        <v>0</v>
      </c>
      <c r="AU149" s="1466">
        <f>'J-Pers'!$W37*'BR1'!Q149</f>
        <v>0</v>
      </c>
      <c r="AV149" s="1466">
        <f>'J-Pers'!$W37*'BR1'!S149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0" t="s">
        <v>337</v>
      </c>
      <c r="AC155" s="66"/>
      <c r="AY155" s="66"/>
      <c r="BH155" s="66"/>
    </row>
    <row r="156" spans="1:74">
      <c r="C156" s="2640" t="s">
        <v>331</v>
      </c>
      <c r="AY156" s="66"/>
      <c r="BH156" s="66"/>
    </row>
    <row r="157" spans="1:74">
      <c r="C157" s="2640" t="s">
        <v>332</v>
      </c>
      <c r="AC157" s="66"/>
      <c r="AY157" s="66"/>
      <c r="BH157" s="66"/>
    </row>
    <row r="158" spans="1:74">
      <c r="C158" s="2640" t="s">
        <v>333</v>
      </c>
      <c r="AC158" s="66"/>
      <c r="AY158" s="66"/>
      <c r="BH158" s="66"/>
    </row>
    <row r="159" spans="1:74">
      <c r="C159" s="2640" t="s">
        <v>330</v>
      </c>
      <c r="AC159" s="66"/>
      <c r="AY159" s="66"/>
      <c r="BH159" s="66"/>
    </row>
    <row r="160" spans="1:74">
      <c r="C160" s="2641"/>
      <c r="AC160" s="66"/>
      <c r="AY160" s="66"/>
      <c r="BH160" s="66"/>
    </row>
    <row r="161" spans="3:60" s="735" customFormat="1">
      <c r="C161" s="2640"/>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0" t="s">
        <v>330</v>
      </c>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U92:V92"/>
    <mergeCell ref="U94:V94"/>
    <mergeCell ref="U91:V91"/>
    <mergeCell ref="U110:V110"/>
    <mergeCell ref="BI122:BP122"/>
    <mergeCell ref="U98:V98"/>
    <mergeCell ref="U99:V99"/>
    <mergeCell ref="AZ113:BE114"/>
    <mergeCell ref="U95:V95"/>
    <mergeCell ref="U100:V100"/>
    <mergeCell ref="U108:V108"/>
    <mergeCell ref="U109:V109"/>
    <mergeCell ref="U111:V111"/>
    <mergeCell ref="AZ111:BG112"/>
    <mergeCell ref="BO114:BP114"/>
    <mergeCell ref="AQ9:AX9"/>
    <mergeCell ref="BF113:BG114"/>
    <mergeCell ref="AP111:AX112"/>
    <mergeCell ref="AP87:AX87"/>
    <mergeCell ref="AZ122:BG122"/>
    <mergeCell ref="BI111:BP112"/>
    <mergeCell ref="AP101:AX101"/>
    <mergeCell ref="AP122:AX122"/>
    <mergeCell ref="AA63:AA66"/>
    <mergeCell ref="BF115:BG117"/>
    <mergeCell ref="BO115:BP117"/>
    <mergeCell ref="U84:V84"/>
    <mergeCell ref="U83:V83"/>
    <mergeCell ref="U85:V85"/>
    <mergeCell ref="U86:V86"/>
    <mergeCell ref="U78:V78"/>
    <mergeCell ref="U74:V74"/>
    <mergeCell ref="U81:V81"/>
    <mergeCell ref="U79:V79"/>
    <mergeCell ref="U71:V71"/>
    <mergeCell ref="U80:V80"/>
    <mergeCell ref="U82:V82"/>
    <mergeCell ref="U69:V69"/>
    <mergeCell ref="U67:V67"/>
    <mergeCell ref="U68:V68"/>
    <mergeCell ref="U66:V66"/>
    <mergeCell ref="U73:V73"/>
    <mergeCell ref="U75:V75"/>
    <mergeCell ref="U72:V72"/>
    <mergeCell ref="U77:V77"/>
    <mergeCell ref="U70:V70"/>
    <mergeCell ref="U76:V76"/>
    <mergeCell ref="F1:G1"/>
    <mergeCell ref="B17:D18"/>
    <mergeCell ref="A8:E8"/>
    <mergeCell ref="A9:E9"/>
    <mergeCell ref="A14:C14"/>
    <mergeCell ref="A10:E10"/>
    <mergeCell ref="C5:F5"/>
    <mergeCell ref="F7:F8"/>
    <mergeCell ref="G4:L4"/>
    <mergeCell ref="A12:E12"/>
    <mergeCell ref="J7:J8"/>
    <mergeCell ref="G5:H5"/>
    <mergeCell ref="K1:L1"/>
    <mergeCell ref="K2:L2"/>
    <mergeCell ref="A1:E1"/>
    <mergeCell ref="L7:L8"/>
    <mergeCell ref="A6:B7"/>
    <mergeCell ref="C6:E7"/>
    <mergeCell ref="F2:G2"/>
    <mergeCell ref="C4:F4"/>
    <mergeCell ref="E17:K17"/>
    <mergeCell ref="E18:K18"/>
    <mergeCell ref="V7:V8"/>
    <mergeCell ref="U7:U8"/>
    <mergeCell ref="A63:F64"/>
    <mergeCell ref="J53:J54"/>
    <mergeCell ref="L53:L54"/>
    <mergeCell ref="F61:G61"/>
    <mergeCell ref="F55:G55"/>
    <mergeCell ref="N53:N54"/>
    <mergeCell ref="C27:E27"/>
    <mergeCell ref="D37:F37"/>
    <mergeCell ref="N7:N8"/>
    <mergeCell ref="D38:F38"/>
    <mergeCell ref="G20:J20"/>
    <mergeCell ref="L20:M20"/>
    <mergeCell ref="P53:P54"/>
    <mergeCell ref="U64:V64"/>
    <mergeCell ref="G63:N63"/>
    <mergeCell ref="L17:N18"/>
    <mergeCell ref="AF127:AF128"/>
    <mergeCell ref="AA106:AA107"/>
    <mergeCell ref="U114:V114"/>
    <mergeCell ref="U93:V93"/>
    <mergeCell ref="AE127:AE128"/>
    <mergeCell ref="U96:V96"/>
    <mergeCell ref="U113:V113"/>
    <mergeCell ref="U112:V112"/>
    <mergeCell ref="B109:E109"/>
    <mergeCell ref="B122:E122"/>
    <mergeCell ref="B123:E123"/>
    <mergeCell ref="U106:V106"/>
    <mergeCell ref="A102:F103"/>
    <mergeCell ref="B93:E93"/>
    <mergeCell ref="B94:E94"/>
    <mergeCell ref="B110:E110"/>
    <mergeCell ref="U105:V105"/>
    <mergeCell ref="U107:V107"/>
    <mergeCell ref="B97:E97"/>
    <mergeCell ref="B95:E95"/>
    <mergeCell ref="B96:E96"/>
    <mergeCell ref="B113:E113"/>
    <mergeCell ref="U97:V97"/>
    <mergeCell ref="B111:E111"/>
    <mergeCell ref="Q4:T4"/>
    <mergeCell ref="R53:R54"/>
    <mergeCell ref="C25:E25"/>
    <mergeCell ref="C26:E26"/>
    <mergeCell ref="C24:E24"/>
    <mergeCell ref="P7:P8"/>
    <mergeCell ref="R7:R8"/>
    <mergeCell ref="I5:J5"/>
    <mergeCell ref="K5:L5"/>
    <mergeCell ref="M5:N5"/>
    <mergeCell ref="Q5:R5"/>
    <mergeCell ref="T7:T8"/>
    <mergeCell ref="O5:P5"/>
    <mergeCell ref="H7:H8"/>
    <mergeCell ref="A11:E11"/>
    <mergeCell ref="B20:F20"/>
    <mergeCell ref="D36:F36"/>
    <mergeCell ref="H53:H54"/>
    <mergeCell ref="A31:N33"/>
    <mergeCell ref="T53:T54"/>
    <mergeCell ref="H36:K36"/>
    <mergeCell ref="S5:T5"/>
    <mergeCell ref="H37:K37"/>
    <mergeCell ref="M4:N4"/>
    <mergeCell ref="B121:C121"/>
    <mergeCell ref="B98:E98"/>
    <mergeCell ref="B100:E100"/>
    <mergeCell ref="B99:E99"/>
    <mergeCell ref="B114:E114"/>
    <mergeCell ref="B112:E112"/>
    <mergeCell ref="B107:E107"/>
    <mergeCell ref="B69:E69"/>
    <mergeCell ref="B70:E70"/>
    <mergeCell ref="B80:E80"/>
    <mergeCell ref="B78:E78"/>
    <mergeCell ref="B82:E82"/>
    <mergeCell ref="A115:N116"/>
    <mergeCell ref="B86:E86"/>
    <mergeCell ref="A88:F89"/>
    <mergeCell ref="B84:E84"/>
    <mergeCell ref="B108:E108"/>
    <mergeCell ref="A117:F118"/>
    <mergeCell ref="G88:N88"/>
    <mergeCell ref="G117:N117"/>
    <mergeCell ref="G102:N102"/>
    <mergeCell ref="B68:E68"/>
    <mergeCell ref="B67:E67"/>
    <mergeCell ref="B85:E85"/>
    <mergeCell ref="B83:E83"/>
    <mergeCell ref="B71:E71"/>
    <mergeCell ref="B75:E75"/>
    <mergeCell ref="B76:E76"/>
    <mergeCell ref="B72:E72"/>
    <mergeCell ref="B77:E77"/>
    <mergeCell ref="B74:E74"/>
    <mergeCell ref="B81:E81"/>
    <mergeCell ref="B73:E73"/>
    <mergeCell ref="B79:E79"/>
  </mergeCells>
  <phoneticPr fontId="23" type="noConversion"/>
  <conditionalFormatting sqref="L20:M20">
    <cfRule type="expression" dxfId="44" priority="4">
      <formula>IF($L$20="active",TRUE,FALSE)</formula>
    </cfRule>
  </conditionalFormatting>
  <conditionalFormatting sqref="E14">
    <cfRule type="expression" dxfId="43" priority="1">
      <formula>IF(AND($A$14="(V)  INDIRECT COSTS (LHJ-TD)",$E$14&gt;25%),TRUE,FALSE)</formula>
    </cfRule>
    <cfRule type="expression" dxfId="42" priority="2">
      <formula>IF(AND($A$14="(V)  INDIRECT COSTS (LHJ-P)",$E$14&gt;25%),TRUE,FALSE)</formula>
    </cfRule>
    <cfRule type="expression" dxfId="41" priority="3">
      <formula>IF(AND($A$14="(V)  INDIRECT COSTS (CBO-P)",$E$14&gt;15%),TRUE,FALSE)</formula>
    </cfRule>
  </conditionalFormatting>
  <dataValidations disablePrompts="1" xWindow="604" yWindow="422"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M125:M149 Q125:Q149 D125:D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18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141</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'BR1'!C4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'BR1'!C5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'BR1'!C6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'BR1'!A14:C14</f>
        <v>(V)  INDIRECT COSTS (CBO-TP)</v>
      </c>
      <c r="B14" s="3065"/>
      <c r="C14" s="3065"/>
      <c r="D14" s="859" t="str">
        <f>IF(A14=AC165,"(15.00% max)","(25.00% max)")</f>
        <v>(15.00% max)</v>
      </c>
      <c r="E14" s="860">
        <f>'BR1'!E14</f>
        <v>0</v>
      </c>
      <c r="F14" s="861">
        <f>ROUND(F13,0)</f>
        <v>0</v>
      </c>
      <c r="G14" s="2253" t="str">
        <f>IF(AND(F14&lt;&gt;0, 1-I14-K14-Q14-S14-M14-O14),1-I14-K14-Q14-S14-M14-O14,"")</f>
        <v/>
      </c>
      <c r="H14" s="862">
        <f>ROUND(IF((F14*G14)&lt;0.001,"",F14*G14),0)</f>
        <v>0</v>
      </c>
      <c r="I14" s="863">
        <f>'BR1'!I14</f>
        <v>0</v>
      </c>
      <c r="J14" s="864">
        <f>ROUND(I14*F14,0)</f>
        <v>0</v>
      </c>
      <c r="K14" s="2254">
        <f>'BR1'!K14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87" t="str">
        <f>IF('Fund Rec'!U17&gt;('Fund Rec'!Z9*'BR1'!G20),("Budget revision shift per line item exceeds "&amp;TEXT('Fund Rec'!Z9,"0%")&amp;" of contract total and requires a formal amendment."),IF('Fund Rec'!U17&gt;'Fund Rec'!Z11,("Budget Revision Shift Exceeds Allowable Limits. Over "&amp;TEXT('Fund Rec'!Z11,"$#,###")&amp;". Please Revise."),""))</f>
        <v/>
      </c>
      <c r="M17" s="3088"/>
      <c r="N17" s="3089"/>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87"/>
      <c r="M18" s="3088"/>
      <c r="N18" s="3089"/>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'BR1'!F67</f>
        <v>0</v>
      </c>
      <c r="G67" s="1228" t="str">
        <f>IF(AND(F67&lt;&gt;0, 1-I67-K67-Q67-S67-M67-O67),1-I67-K67-Q67-S67-M67-O67,"")</f>
        <v/>
      </c>
      <c r="H67" s="1229">
        <f t="shared" ref="H67:H86" si="1">IF(AND(G67*F67&lt;0.0001,G67*F67&gt;0),"",G67*F67)</f>
        <v>0</v>
      </c>
      <c r="I67" s="1230">
        <f>'BR1'!I67</f>
        <v>0</v>
      </c>
      <c r="J67" s="1229">
        <f>I67*F67</f>
        <v>0</v>
      </c>
      <c r="K67" s="1231">
        <f>'BR1'!K67</f>
        <v>0</v>
      </c>
      <c r="L67" s="1232">
        <f>K67*F67</f>
        <v>0</v>
      </c>
      <c r="M67" s="1233" t="b">
        <f>IF($F67&gt;0,($BF$115))</f>
        <v>0</v>
      </c>
      <c r="N67" s="2402">
        <f>M67*F67</f>
        <v>0</v>
      </c>
      <c r="O67" s="1234"/>
      <c r="P67" s="1235">
        <f>O67*F67</f>
        <v>0</v>
      </c>
      <c r="Q67" s="1234">
        <f>'BR1'!Q67</f>
        <v>0</v>
      </c>
      <c r="R67" s="1235">
        <f>Q67*F67</f>
        <v>0</v>
      </c>
      <c r="S67" s="1234">
        <f>'BR1'!S67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'BR1'!F68</f>
        <v>0</v>
      </c>
      <c r="G68" s="1241" t="str">
        <f>IF(AND(F68&lt;&gt;0, 1-I68-K68-Q68-S68-M68-O68),1-I68-K68-Q68-S68-M68-O68,"")</f>
        <v/>
      </c>
      <c r="H68" s="1242">
        <f t="shared" si="1"/>
        <v>0</v>
      </c>
      <c r="I68" s="1243">
        <f>'BR1'!I68</f>
        <v>0</v>
      </c>
      <c r="J68" s="1244">
        <f>I68*F68</f>
        <v>0</v>
      </c>
      <c r="K68" s="1245">
        <f>'BR1'!K68</f>
        <v>0</v>
      </c>
      <c r="L68" s="1246">
        <f>K68*F68</f>
        <v>0</v>
      </c>
      <c r="M68" s="1233" t="b">
        <f>IF($F68&gt;0,($K$2))</f>
        <v>0</v>
      </c>
      <c r="N68" s="2403">
        <f t="shared" ref="N68:N86" si="2">M68*F68</f>
        <v>0</v>
      </c>
      <c r="O68" s="1247"/>
      <c r="P68" s="1248">
        <f>O68*F68</f>
        <v>0</v>
      </c>
      <c r="Q68" s="1247">
        <f>'BR1'!Q68</f>
        <v>0</v>
      </c>
      <c r="R68" s="1248">
        <f>Q68*F68</f>
        <v>0</v>
      </c>
      <c r="S68" s="1247">
        <f>'BR1'!S68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'BR1'!B69</f>
        <v>0</v>
      </c>
      <c r="C69" s="2989"/>
      <c r="D69" s="2989"/>
      <c r="E69" s="2990"/>
      <c r="F69" s="1240">
        <f>'BR1'!F69</f>
        <v>0</v>
      </c>
      <c r="G69" s="1249" t="str">
        <f t="shared" ref="G69" si="3">IF(AND(F69&lt;&gt;0, 1-I69-K69-Q69-S69-M69-O69),1-I69-K69-Q69-S69-M69-O69,"")</f>
        <v/>
      </c>
      <c r="H69" s="1250">
        <f t="shared" si="1"/>
        <v>0</v>
      </c>
      <c r="I69" s="1243"/>
      <c r="J69" s="1251"/>
      <c r="K69" s="1249">
        <f>'BR1'!K69</f>
        <v>0</v>
      </c>
      <c r="L69" s="1246">
        <f t="shared" ref="L69:L71" si="4">K69*F69</f>
        <v>0</v>
      </c>
      <c r="M69" s="1233" t="b">
        <f t="shared" ref="M69:M73" si="5">IF($F69&gt;0,($K$2))</f>
        <v>0</v>
      </c>
      <c r="N69" s="2403">
        <f t="shared" si="2"/>
        <v>0</v>
      </c>
      <c r="O69" s="1247"/>
      <c r="P69" s="1252">
        <f t="shared" ref="P69:P71" si="6">O69*F69</f>
        <v>0</v>
      </c>
      <c r="Q69" s="1247">
        <f>'BR1'!Q69</f>
        <v>0</v>
      </c>
      <c r="R69" s="1252"/>
      <c r="S69" s="1247">
        <f>'BR1'!S69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'BR1'!B70</f>
        <v>0</v>
      </c>
      <c r="C70" s="2989"/>
      <c r="D70" s="2989"/>
      <c r="E70" s="2990"/>
      <c r="F70" s="1240">
        <f>'BR1'!F70</f>
        <v>0</v>
      </c>
      <c r="G70" s="1249" t="str">
        <f t="shared" ref="G70:G86" si="8">IF(AND(F70&lt;&gt;0, 1-I70-K70-Q70-S70-M70-O70),1-I70-K70-Q70-S70-M70-O70,"")</f>
        <v/>
      </c>
      <c r="H70" s="1250">
        <f t="shared" si="1"/>
        <v>0</v>
      </c>
      <c r="I70" s="1243"/>
      <c r="J70" s="1251">
        <f>ROUND(I70*F70,2)</f>
        <v>0</v>
      </c>
      <c r="K70" s="1249">
        <f>'BR1'!K70</f>
        <v>0</v>
      </c>
      <c r="L70" s="1246">
        <f t="shared" si="4"/>
        <v>0</v>
      </c>
      <c r="M70" s="1233" t="b">
        <f t="shared" si="5"/>
        <v>0</v>
      </c>
      <c r="N70" s="2403">
        <f t="shared" si="2"/>
        <v>0</v>
      </c>
      <c r="O70" s="1247"/>
      <c r="P70" s="1252">
        <f t="shared" si="6"/>
        <v>0</v>
      </c>
      <c r="Q70" s="1247">
        <f>'BR1'!Q70</f>
        <v>0</v>
      </c>
      <c r="R70" s="1252"/>
      <c r="S70" s="1247">
        <f>'BR1'!S70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'BR1'!B71</f>
        <v>0</v>
      </c>
      <c r="C71" s="2989"/>
      <c r="D71" s="2989"/>
      <c r="E71" s="2990"/>
      <c r="F71" s="1240">
        <f>'BR1'!F71</f>
        <v>0</v>
      </c>
      <c r="G71" s="1249" t="str">
        <f t="shared" si="8"/>
        <v/>
      </c>
      <c r="H71" s="1250">
        <f t="shared" si="1"/>
        <v>0</v>
      </c>
      <c r="I71" s="1243"/>
      <c r="J71" s="1251">
        <f>ROUND(I71*F71,2)</f>
        <v>0</v>
      </c>
      <c r="K71" s="1249">
        <f>'BR1'!K71</f>
        <v>0</v>
      </c>
      <c r="L71" s="1246">
        <f t="shared" si="4"/>
        <v>0</v>
      </c>
      <c r="M71" s="1233" t="b">
        <f t="shared" si="5"/>
        <v>0</v>
      </c>
      <c r="N71" s="2403">
        <f t="shared" si="2"/>
        <v>0</v>
      </c>
      <c r="O71" s="1247"/>
      <c r="P71" s="1252">
        <f t="shared" si="6"/>
        <v>0</v>
      </c>
      <c r="Q71" s="1247">
        <f>'BR1'!Q71</f>
        <v>0</v>
      </c>
      <c r="R71" s="1252"/>
      <c r="S71" s="1247">
        <f>'BR1'!S71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'BR1'!B72</f>
        <v>0</v>
      </c>
      <c r="C72" s="2989"/>
      <c r="D72" s="2989"/>
      <c r="E72" s="2990"/>
      <c r="F72" s="1240">
        <f>'BR1'!F72</f>
        <v>0</v>
      </c>
      <c r="G72" s="1254" t="str">
        <f t="shared" si="8"/>
        <v/>
      </c>
      <c r="H72" s="1250">
        <f t="shared" si="1"/>
        <v>0</v>
      </c>
      <c r="I72" s="1243">
        <f>'BR1'!I72</f>
        <v>0</v>
      </c>
      <c r="J72" s="1255">
        <f>I72*F72</f>
        <v>0</v>
      </c>
      <c r="K72" s="1245">
        <f>'BR1'!K72</f>
        <v>0</v>
      </c>
      <c r="L72" s="1246">
        <f>K72*F72</f>
        <v>0</v>
      </c>
      <c r="M72" s="1233" t="b">
        <f t="shared" si="5"/>
        <v>0</v>
      </c>
      <c r="N72" s="2403">
        <f t="shared" si="2"/>
        <v>0</v>
      </c>
      <c r="O72" s="1247"/>
      <c r="P72" s="1252">
        <f>O72*F72</f>
        <v>0</v>
      </c>
      <c r="Q72" s="1247">
        <f>'BR1'!Q72</f>
        <v>0</v>
      </c>
      <c r="R72" s="1252"/>
      <c r="S72" s="1247">
        <f>'BR1'!S72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'BR1'!B73</f>
        <v>0</v>
      </c>
      <c r="C73" s="2989"/>
      <c r="D73" s="2989"/>
      <c r="E73" s="2990"/>
      <c r="F73" s="1240">
        <f>'BR1'!F73</f>
        <v>0</v>
      </c>
      <c r="G73" s="1256" t="str">
        <f t="shared" si="8"/>
        <v/>
      </c>
      <c r="H73" s="1250">
        <f t="shared" si="1"/>
        <v>0</v>
      </c>
      <c r="I73" s="1243">
        <f>'BR1'!I73</f>
        <v>0</v>
      </c>
      <c r="J73" s="1257">
        <f t="shared" ref="J73:J86" si="10">I73*F73</f>
        <v>0</v>
      </c>
      <c r="K73" s="1245">
        <f>'BR1'!K73</f>
        <v>0</v>
      </c>
      <c r="L73" s="1246">
        <f t="shared" ref="L73:L86" si="11">K73*F73</f>
        <v>0</v>
      </c>
      <c r="M73" s="1233" t="b">
        <f t="shared" si="5"/>
        <v>0</v>
      </c>
      <c r="N73" s="2403">
        <f t="shared" si="2"/>
        <v>0</v>
      </c>
      <c r="O73" s="1247"/>
      <c r="P73" s="1252">
        <f t="shared" ref="P73:P86" si="12">O73*F73</f>
        <v>0</v>
      </c>
      <c r="Q73" s="1247">
        <f>'BR1'!Q73</f>
        <v>0</v>
      </c>
      <c r="R73" s="1252"/>
      <c r="S73" s="1247">
        <f>'BR1'!S73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'BR1'!B74</f>
        <v>0</v>
      </c>
      <c r="C74" s="2989"/>
      <c r="D74" s="2989"/>
      <c r="E74" s="2990"/>
      <c r="F74" s="1240">
        <f>'BR1'!F74</f>
        <v>0</v>
      </c>
      <c r="G74" s="1256" t="str">
        <f t="shared" si="8"/>
        <v/>
      </c>
      <c r="H74" s="1250">
        <f t="shared" si="1"/>
        <v>0</v>
      </c>
      <c r="I74" s="1243">
        <f>'BR1'!I74</f>
        <v>0</v>
      </c>
      <c r="J74" s="1257">
        <f t="shared" si="10"/>
        <v>0</v>
      </c>
      <c r="K74" s="1245">
        <f>'BR1'!K74</f>
        <v>0</v>
      </c>
      <c r="L74" s="1246">
        <f t="shared" si="11"/>
        <v>0</v>
      </c>
      <c r="M74" s="1233" t="b">
        <f t="shared" ref="M74:M86" si="13">IF($F74&gt;0,($K$2))</f>
        <v>0</v>
      </c>
      <c r="N74" s="2403">
        <f t="shared" si="2"/>
        <v>0</v>
      </c>
      <c r="O74" s="1247"/>
      <c r="P74" s="1252">
        <f t="shared" si="12"/>
        <v>0</v>
      </c>
      <c r="Q74" s="1247">
        <f>'BR1'!Q74</f>
        <v>0</v>
      </c>
      <c r="R74" s="1252"/>
      <c r="S74" s="1247">
        <f>'BR1'!S74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'BR1'!B75</f>
        <v>0</v>
      </c>
      <c r="C75" s="2989"/>
      <c r="D75" s="2989"/>
      <c r="E75" s="2990"/>
      <c r="F75" s="1240">
        <f>'BR1'!F75</f>
        <v>0</v>
      </c>
      <c r="G75" s="1256" t="str">
        <f t="shared" si="8"/>
        <v/>
      </c>
      <c r="H75" s="1250">
        <f t="shared" si="1"/>
        <v>0</v>
      </c>
      <c r="I75" s="1243">
        <f>'BR1'!I75</f>
        <v>0</v>
      </c>
      <c r="J75" s="1257">
        <f t="shared" si="10"/>
        <v>0</v>
      </c>
      <c r="K75" s="1245">
        <f>'BR1'!K75</f>
        <v>0</v>
      </c>
      <c r="L75" s="1246">
        <f t="shared" si="11"/>
        <v>0</v>
      </c>
      <c r="M75" s="1233" t="b">
        <f t="shared" si="13"/>
        <v>0</v>
      </c>
      <c r="N75" s="2403">
        <f t="shared" si="2"/>
        <v>0</v>
      </c>
      <c r="O75" s="1247"/>
      <c r="P75" s="1252">
        <f t="shared" si="12"/>
        <v>0</v>
      </c>
      <c r="Q75" s="1247">
        <f>'BR1'!Q75</f>
        <v>0</v>
      </c>
      <c r="R75" s="1252"/>
      <c r="S75" s="1247">
        <f>'BR1'!S75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'BR1'!B76</f>
        <v>0</v>
      </c>
      <c r="C76" s="2989"/>
      <c r="D76" s="2989"/>
      <c r="E76" s="2990"/>
      <c r="F76" s="1240">
        <f>'BR1'!F76</f>
        <v>0</v>
      </c>
      <c r="G76" s="1256" t="str">
        <f t="shared" si="8"/>
        <v/>
      </c>
      <c r="H76" s="1250">
        <f t="shared" si="1"/>
        <v>0</v>
      </c>
      <c r="I76" s="1243">
        <f>'BR1'!I76</f>
        <v>0</v>
      </c>
      <c r="J76" s="1257">
        <f t="shared" si="10"/>
        <v>0</v>
      </c>
      <c r="K76" s="1245">
        <f>'BR1'!K76</f>
        <v>0</v>
      </c>
      <c r="L76" s="1246">
        <f t="shared" si="11"/>
        <v>0</v>
      </c>
      <c r="M76" s="1233" t="b">
        <f t="shared" si="13"/>
        <v>0</v>
      </c>
      <c r="N76" s="2403">
        <f t="shared" si="2"/>
        <v>0</v>
      </c>
      <c r="O76" s="1247"/>
      <c r="P76" s="1252">
        <f t="shared" si="12"/>
        <v>0</v>
      </c>
      <c r="Q76" s="1247">
        <f>'BR1'!Q76</f>
        <v>0</v>
      </c>
      <c r="R76" s="1252"/>
      <c r="S76" s="1247">
        <f>'BR1'!S76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'BR1'!B77</f>
        <v>0</v>
      </c>
      <c r="C77" s="2989"/>
      <c r="D77" s="2989"/>
      <c r="E77" s="2990"/>
      <c r="F77" s="1240">
        <f>'BR1'!F77</f>
        <v>0</v>
      </c>
      <c r="G77" s="1256" t="str">
        <f t="shared" si="8"/>
        <v/>
      </c>
      <c r="H77" s="1250">
        <f t="shared" si="1"/>
        <v>0</v>
      </c>
      <c r="I77" s="1243">
        <f>'BR1'!I77</f>
        <v>0</v>
      </c>
      <c r="J77" s="1257">
        <f t="shared" si="10"/>
        <v>0</v>
      </c>
      <c r="K77" s="1245">
        <f>'BR1'!K77</f>
        <v>0</v>
      </c>
      <c r="L77" s="1246">
        <f t="shared" si="11"/>
        <v>0</v>
      </c>
      <c r="M77" s="1233" t="b">
        <f t="shared" si="13"/>
        <v>0</v>
      </c>
      <c r="N77" s="2403">
        <f t="shared" si="2"/>
        <v>0</v>
      </c>
      <c r="O77" s="1247"/>
      <c r="P77" s="1252">
        <f t="shared" si="12"/>
        <v>0</v>
      </c>
      <c r="Q77" s="1247">
        <f>'BR1'!Q77</f>
        <v>0</v>
      </c>
      <c r="R77" s="1252"/>
      <c r="S77" s="1247">
        <f>'BR1'!S77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'BR1'!B78</f>
        <v>0</v>
      </c>
      <c r="C78" s="2989"/>
      <c r="D78" s="2989"/>
      <c r="E78" s="2990"/>
      <c r="F78" s="1240">
        <f>'BR1'!F78</f>
        <v>0</v>
      </c>
      <c r="G78" s="1256" t="str">
        <f t="shared" si="8"/>
        <v/>
      </c>
      <c r="H78" s="1250">
        <f t="shared" si="1"/>
        <v>0</v>
      </c>
      <c r="I78" s="1243">
        <f>'BR1'!I78</f>
        <v>0</v>
      </c>
      <c r="J78" s="1257">
        <f t="shared" si="10"/>
        <v>0</v>
      </c>
      <c r="K78" s="1245">
        <f>'BR1'!K78</f>
        <v>0</v>
      </c>
      <c r="L78" s="1246">
        <f t="shared" si="11"/>
        <v>0</v>
      </c>
      <c r="M78" s="1258" t="b">
        <f t="shared" si="13"/>
        <v>0</v>
      </c>
      <c r="N78" s="2403">
        <f t="shared" si="2"/>
        <v>0</v>
      </c>
      <c r="O78" s="1247"/>
      <c r="P78" s="1252">
        <f t="shared" si="12"/>
        <v>0</v>
      </c>
      <c r="Q78" s="1247">
        <f>'BR1'!Q78</f>
        <v>0</v>
      </c>
      <c r="R78" s="1252"/>
      <c r="S78" s="1247">
        <f>'BR1'!S78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'BR1'!B79</f>
        <v>0</v>
      </c>
      <c r="C79" s="2989"/>
      <c r="D79" s="2989"/>
      <c r="E79" s="2990"/>
      <c r="F79" s="1240">
        <f>'BR1'!F79</f>
        <v>0</v>
      </c>
      <c r="G79" s="1256" t="str">
        <f t="shared" si="8"/>
        <v/>
      </c>
      <c r="H79" s="1250">
        <f t="shared" si="1"/>
        <v>0</v>
      </c>
      <c r="I79" s="1243">
        <f>'BR1'!I79</f>
        <v>0</v>
      </c>
      <c r="J79" s="1257">
        <f t="shared" si="10"/>
        <v>0</v>
      </c>
      <c r="K79" s="1245">
        <f>'BR1'!K79</f>
        <v>0</v>
      </c>
      <c r="L79" s="1246">
        <f t="shared" si="11"/>
        <v>0</v>
      </c>
      <c r="M79" s="1233" t="b">
        <f t="shared" si="13"/>
        <v>0</v>
      </c>
      <c r="N79" s="2403">
        <f t="shared" si="2"/>
        <v>0</v>
      </c>
      <c r="O79" s="1247"/>
      <c r="P79" s="1252">
        <f t="shared" si="12"/>
        <v>0</v>
      </c>
      <c r="Q79" s="1247">
        <f>'BR1'!Q79</f>
        <v>0</v>
      </c>
      <c r="R79" s="1252"/>
      <c r="S79" s="1247">
        <f>'BR1'!S79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'BR1'!B80</f>
        <v>0</v>
      </c>
      <c r="C80" s="2989"/>
      <c r="D80" s="2989"/>
      <c r="E80" s="2990"/>
      <c r="F80" s="1240">
        <f>'BR1'!F80</f>
        <v>0</v>
      </c>
      <c r="G80" s="1256" t="str">
        <f t="shared" si="8"/>
        <v/>
      </c>
      <c r="H80" s="1250">
        <f t="shared" si="1"/>
        <v>0</v>
      </c>
      <c r="I80" s="1243">
        <f>'BR1'!I80</f>
        <v>0</v>
      </c>
      <c r="J80" s="1257">
        <f t="shared" si="10"/>
        <v>0</v>
      </c>
      <c r="K80" s="1245">
        <f>'BR1'!K80</f>
        <v>0</v>
      </c>
      <c r="L80" s="1246">
        <f t="shared" si="11"/>
        <v>0</v>
      </c>
      <c r="M80" s="1233" t="b">
        <f t="shared" si="13"/>
        <v>0</v>
      </c>
      <c r="N80" s="2403">
        <f t="shared" si="2"/>
        <v>0</v>
      </c>
      <c r="O80" s="1247"/>
      <c r="P80" s="1252">
        <f t="shared" si="12"/>
        <v>0</v>
      </c>
      <c r="Q80" s="1247">
        <f>'BR1'!Q80</f>
        <v>0</v>
      </c>
      <c r="R80" s="1252"/>
      <c r="S80" s="1247">
        <f>'BR1'!S80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'BR1'!B81</f>
        <v>0</v>
      </c>
      <c r="C81" s="2989"/>
      <c r="D81" s="2989"/>
      <c r="E81" s="2990"/>
      <c r="F81" s="1240">
        <f>'BR1'!F81</f>
        <v>0</v>
      </c>
      <c r="G81" s="1256" t="str">
        <f t="shared" si="8"/>
        <v/>
      </c>
      <c r="H81" s="1250">
        <f t="shared" si="1"/>
        <v>0</v>
      </c>
      <c r="I81" s="1243">
        <f>'BR1'!I81</f>
        <v>0</v>
      </c>
      <c r="J81" s="1257">
        <f t="shared" si="10"/>
        <v>0</v>
      </c>
      <c r="K81" s="1245">
        <f>'BR1'!K81</f>
        <v>0</v>
      </c>
      <c r="L81" s="1246">
        <f t="shared" si="11"/>
        <v>0</v>
      </c>
      <c r="M81" s="1233" t="b">
        <f t="shared" si="13"/>
        <v>0</v>
      </c>
      <c r="N81" s="2403">
        <f t="shared" si="2"/>
        <v>0</v>
      </c>
      <c r="O81" s="1247"/>
      <c r="P81" s="1252">
        <f t="shared" si="12"/>
        <v>0</v>
      </c>
      <c r="Q81" s="1247">
        <f>'BR1'!Q81</f>
        <v>0</v>
      </c>
      <c r="R81" s="1252"/>
      <c r="S81" s="1247">
        <f>'BR1'!S81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'BR1'!B82</f>
        <v>0</v>
      </c>
      <c r="C82" s="2989"/>
      <c r="D82" s="2989"/>
      <c r="E82" s="2990"/>
      <c r="F82" s="1240">
        <f>'BR1'!F82</f>
        <v>0</v>
      </c>
      <c r="G82" s="1256" t="str">
        <f t="shared" si="8"/>
        <v/>
      </c>
      <c r="H82" s="1250">
        <f t="shared" si="1"/>
        <v>0</v>
      </c>
      <c r="I82" s="1243">
        <f>'BR1'!I82</f>
        <v>0</v>
      </c>
      <c r="J82" s="1257">
        <f t="shared" si="10"/>
        <v>0</v>
      </c>
      <c r="K82" s="1245">
        <f>'BR1'!K82</f>
        <v>0</v>
      </c>
      <c r="L82" s="1246">
        <f t="shared" si="11"/>
        <v>0</v>
      </c>
      <c r="M82" s="1233" t="b">
        <f t="shared" si="13"/>
        <v>0</v>
      </c>
      <c r="N82" s="1246">
        <f t="shared" si="2"/>
        <v>0</v>
      </c>
      <c r="O82" s="1247"/>
      <c r="P82" s="1252">
        <f t="shared" si="12"/>
        <v>0</v>
      </c>
      <c r="Q82" s="1247">
        <f>'BR1'!Q82</f>
        <v>0</v>
      </c>
      <c r="R82" s="1252"/>
      <c r="S82" s="1247">
        <f>'BR1'!S82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'BR1'!B83</f>
        <v>0</v>
      </c>
      <c r="C83" s="2989"/>
      <c r="D83" s="2989"/>
      <c r="E83" s="2990"/>
      <c r="F83" s="1240">
        <f>'BR1'!F83</f>
        <v>0</v>
      </c>
      <c r="G83" s="1256" t="str">
        <f t="shared" si="8"/>
        <v/>
      </c>
      <c r="H83" s="1250">
        <f t="shared" si="1"/>
        <v>0</v>
      </c>
      <c r="I83" s="1243">
        <f>'BR1'!I83</f>
        <v>0</v>
      </c>
      <c r="J83" s="1257">
        <f t="shared" si="10"/>
        <v>0</v>
      </c>
      <c r="K83" s="1245">
        <f>'BR1'!K83</f>
        <v>0</v>
      </c>
      <c r="L83" s="1246">
        <f t="shared" si="11"/>
        <v>0</v>
      </c>
      <c r="M83" s="1233" t="b">
        <f t="shared" si="13"/>
        <v>0</v>
      </c>
      <c r="N83" s="1246">
        <f t="shared" si="2"/>
        <v>0</v>
      </c>
      <c r="O83" s="1247"/>
      <c r="P83" s="1252">
        <f t="shared" si="12"/>
        <v>0</v>
      </c>
      <c r="Q83" s="1247">
        <f>'BR1'!Q83</f>
        <v>0</v>
      </c>
      <c r="R83" s="1252"/>
      <c r="S83" s="1247">
        <f>'BR1'!S83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'BR1'!B84</f>
        <v>0</v>
      </c>
      <c r="C84" s="2989"/>
      <c r="D84" s="2989"/>
      <c r="E84" s="2990"/>
      <c r="F84" s="1240">
        <f>'BR1'!F84</f>
        <v>0</v>
      </c>
      <c r="G84" s="1256" t="str">
        <f t="shared" si="8"/>
        <v/>
      </c>
      <c r="H84" s="1250">
        <f t="shared" si="1"/>
        <v>0</v>
      </c>
      <c r="I84" s="1243">
        <f>'BR1'!I84</f>
        <v>0</v>
      </c>
      <c r="J84" s="1257">
        <f t="shared" si="10"/>
        <v>0</v>
      </c>
      <c r="K84" s="1245">
        <f>'BR1'!K84</f>
        <v>0</v>
      </c>
      <c r="L84" s="1246">
        <f t="shared" si="11"/>
        <v>0</v>
      </c>
      <c r="M84" s="1233" t="b">
        <f t="shared" si="13"/>
        <v>0</v>
      </c>
      <c r="N84" s="1246">
        <f t="shared" si="2"/>
        <v>0</v>
      </c>
      <c r="O84" s="1247"/>
      <c r="P84" s="1252">
        <f t="shared" si="12"/>
        <v>0</v>
      </c>
      <c r="Q84" s="1247">
        <f>'BR1'!Q84</f>
        <v>0</v>
      </c>
      <c r="R84" s="1252"/>
      <c r="S84" s="1247">
        <f>'BR1'!S84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'BR1'!B85</f>
        <v>0</v>
      </c>
      <c r="C85" s="2989"/>
      <c r="D85" s="2989"/>
      <c r="E85" s="2990"/>
      <c r="F85" s="1240">
        <f>'BR1'!F85</f>
        <v>0</v>
      </c>
      <c r="G85" s="1256" t="str">
        <f t="shared" si="8"/>
        <v/>
      </c>
      <c r="H85" s="1250">
        <f t="shared" si="1"/>
        <v>0</v>
      </c>
      <c r="I85" s="1243">
        <f>'BR1'!I85</f>
        <v>0</v>
      </c>
      <c r="J85" s="1257">
        <f t="shared" si="10"/>
        <v>0</v>
      </c>
      <c r="K85" s="1245">
        <f>'BR1'!K85</f>
        <v>0</v>
      </c>
      <c r="L85" s="1246">
        <f t="shared" si="11"/>
        <v>0</v>
      </c>
      <c r="M85" s="1233" t="b">
        <f t="shared" si="13"/>
        <v>0</v>
      </c>
      <c r="N85" s="1246">
        <f t="shared" si="2"/>
        <v>0</v>
      </c>
      <c r="O85" s="1247"/>
      <c r="P85" s="1252">
        <f t="shared" si="12"/>
        <v>0</v>
      </c>
      <c r="Q85" s="1247">
        <f>'BR1'!Q85</f>
        <v>0</v>
      </c>
      <c r="R85" s="1252"/>
      <c r="S85" s="1247">
        <f>'BR1'!S85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'BR1'!B86</f>
        <v>0</v>
      </c>
      <c r="C86" s="3024"/>
      <c r="D86" s="3024"/>
      <c r="E86" s="3025"/>
      <c r="F86" s="1260">
        <f>'BR1'!F86</f>
        <v>0</v>
      </c>
      <c r="G86" s="1261" t="str">
        <f t="shared" si="8"/>
        <v/>
      </c>
      <c r="H86" s="1262">
        <f t="shared" si="1"/>
        <v>0</v>
      </c>
      <c r="I86" s="1263">
        <f>'BR1'!I86</f>
        <v>0</v>
      </c>
      <c r="J86" s="1264">
        <f t="shared" si="10"/>
        <v>0</v>
      </c>
      <c r="K86" s="1265">
        <f>'BR1'!K86</f>
        <v>0</v>
      </c>
      <c r="L86" s="1266">
        <f t="shared" si="11"/>
        <v>0</v>
      </c>
      <c r="M86" s="1267" t="b">
        <f t="shared" si="13"/>
        <v>0</v>
      </c>
      <c r="N86" s="1266">
        <f t="shared" si="2"/>
        <v>0</v>
      </c>
      <c r="O86" s="1268"/>
      <c r="P86" s="1269">
        <f t="shared" si="12"/>
        <v>0</v>
      </c>
      <c r="Q86" s="1268">
        <f>'BR1'!Q86</f>
        <v>0</v>
      </c>
      <c r="R86" s="1269"/>
      <c r="S86" s="1268">
        <f>'BR1'!S86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'BR1'!B93</f>
        <v>0</v>
      </c>
      <c r="C93" s="2983">
        <f>'ORIGINAL BUDGET'!C93</f>
        <v>0</v>
      </c>
      <c r="D93" s="2983">
        <f>'ORIGINAL BUDGET'!D93</f>
        <v>0</v>
      </c>
      <c r="E93" s="2984">
        <f>'ORIGINAL BUDGET'!E93</f>
        <v>0</v>
      </c>
      <c r="F93" s="1303">
        <f>'BR1'!F93</f>
        <v>0</v>
      </c>
      <c r="G93" s="1254" t="str">
        <f>IF(AND(F93&lt;&gt;0, 1-I93-K93-Q93-S93-M93-O93),1-I93-K93-Q93-S93-M93-O93,"")</f>
        <v/>
      </c>
      <c r="H93" s="1272">
        <f t="shared" ref="H93:H114" si="14">IF(AND(G93*F93&lt;0.0001,G93*F93&gt;0),"",G93*F93)</f>
        <v>0</v>
      </c>
      <c r="I93" s="1304">
        <f>'BR1'!I93</f>
        <v>0</v>
      </c>
      <c r="J93" s="1305">
        <f>I93*F93</f>
        <v>0</v>
      </c>
      <c r="K93" s="1306">
        <f>'BR1'!K93</f>
        <v>0</v>
      </c>
      <c r="L93" s="1307">
        <f>K93*F93</f>
        <v>0</v>
      </c>
      <c r="M93" s="1308" t="b">
        <f t="shared" ref="M93:M100" si="15">IF($F93&gt;0,($K$2))</f>
        <v>0</v>
      </c>
      <c r="N93" s="2408">
        <f>M93*F93</f>
        <v>0</v>
      </c>
      <c r="O93" s="1309">
        <f>'BR1'!O93</f>
        <v>0</v>
      </c>
      <c r="P93" s="1310">
        <f>O93*F93</f>
        <v>0</v>
      </c>
      <c r="Q93" s="1309">
        <f>'BR1'!Q93</f>
        <v>0</v>
      </c>
      <c r="R93" s="1310">
        <f>Q93*F93</f>
        <v>0</v>
      </c>
      <c r="S93" s="1309">
        <f>'BR1'!S93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'BR1'!B94</f>
        <v>0</v>
      </c>
      <c r="C94" s="2983">
        <f>'ORIGINAL BUDGET'!C94</f>
        <v>0</v>
      </c>
      <c r="D94" s="2983">
        <f>'ORIGINAL BUDGET'!D94</f>
        <v>0</v>
      </c>
      <c r="E94" s="2984">
        <f>'ORIGINAL BUDGET'!E94</f>
        <v>0</v>
      </c>
      <c r="F94" s="1311">
        <f>'BR1'!F94</f>
        <v>0</v>
      </c>
      <c r="G94" s="1256" t="str">
        <f t="shared" ref="G94:G100" si="16">IF(AND(F94&lt;&gt;0, 1-I94-K94-Q94-S94-M94-O94),1-I94-K94-Q94-S94-M94-O94,"")</f>
        <v/>
      </c>
      <c r="H94" s="1272">
        <f t="shared" si="14"/>
        <v>0</v>
      </c>
      <c r="I94" s="1312">
        <f>'BR1'!I94</f>
        <v>0</v>
      </c>
      <c r="J94" s="1313">
        <f t="shared" ref="J94:J114" si="17">I94*F94</f>
        <v>0</v>
      </c>
      <c r="K94" s="1314">
        <f>'BR1'!K94</f>
        <v>0</v>
      </c>
      <c r="L94" s="1307">
        <f t="shared" ref="L94:L114" si="18">K94*F94</f>
        <v>0</v>
      </c>
      <c r="M94" s="1308" t="b">
        <f t="shared" si="15"/>
        <v>0</v>
      </c>
      <c r="N94" s="2408">
        <f t="shared" ref="N94:N114" si="19">M94*F94</f>
        <v>0</v>
      </c>
      <c r="O94" s="1315">
        <f>'BR1'!O94</f>
        <v>0</v>
      </c>
      <c r="P94" s="1310">
        <f t="shared" ref="P94:P114" si="20">O94*F94</f>
        <v>0</v>
      </c>
      <c r="Q94" s="1315">
        <f>'BR1'!Q94</f>
        <v>0</v>
      </c>
      <c r="R94" s="1310">
        <f t="shared" ref="R94:R100" si="21">Q94*F94</f>
        <v>0</v>
      </c>
      <c r="S94" s="1315">
        <f>'BR1'!S94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'BR1'!B95</f>
        <v>0</v>
      </c>
      <c r="C95" s="2983">
        <f>'ORIGINAL BUDGET'!C95</f>
        <v>0</v>
      </c>
      <c r="D95" s="2983">
        <f>'ORIGINAL BUDGET'!D95</f>
        <v>0</v>
      </c>
      <c r="E95" s="2984">
        <f>'ORIGINAL BUDGET'!E95</f>
        <v>0</v>
      </c>
      <c r="F95" s="1311">
        <f>'BR1'!F95</f>
        <v>0</v>
      </c>
      <c r="G95" s="1256" t="str">
        <f t="shared" si="16"/>
        <v/>
      </c>
      <c r="H95" s="1272">
        <f t="shared" si="14"/>
        <v>0</v>
      </c>
      <c r="I95" s="1312">
        <f>'BR1'!I95</f>
        <v>0</v>
      </c>
      <c r="J95" s="1313">
        <f t="shared" si="17"/>
        <v>0</v>
      </c>
      <c r="K95" s="1314">
        <f>'BR1'!K95</f>
        <v>0</v>
      </c>
      <c r="L95" s="1307">
        <f t="shared" si="18"/>
        <v>0</v>
      </c>
      <c r="M95" s="1308" t="b">
        <f t="shared" si="15"/>
        <v>0</v>
      </c>
      <c r="N95" s="2408">
        <f t="shared" si="19"/>
        <v>0</v>
      </c>
      <c r="O95" s="1315">
        <f>'BR1'!O95</f>
        <v>0</v>
      </c>
      <c r="P95" s="1310">
        <f t="shared" si="20"/>
        <v>0</v>
      </c>
      <c r="Q95" s="1315">
        <f>'BR1'!Q95</f>
        <v>0</v>
      </c>
      <c r="R95" s="1310">
        <f t="shared" si="21"/>
        <v>0</v>
      </c>
      <c r="S95" s="1315">
        <f>'BR1'!S95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'BR1'!B96</f>
        <v>0</v>
      </c>
      <c r="C96" s="2983">
        <f>'ORIGINAL BUDGET'!C96</f>
        <v>0</v>
      </c>
      <c r="D96" s="2983">
        <f>'ORIGINAL BUDGET'!D96</f>
        <v>0</v>
      </c>
      <c r="E96" s="2984">
        <f>'ORIGINAL BUDGET'!E96</f>
        <v>0</v>
      </c>
      <c r="F96" s="1311">
        <f>'BR1'!F96</f>
        <v>0</v>
      </c>
      <c r="G96" s="1256" t="str">
        <f t="shared" si="16"/>
        <v/>
      </c>
      <c r="H96" s="1272">
        <f t="shared" si="14"/>
        <v>0</v>
      </c>
      <c r="I96" s="1312">
        <f>'BR1'!I96</f>
        <v>0</v>
      </c>
      <c r="J96" s="1313">
        <f t="shared" si="17"/>
        <v>0</v>
      </c>
      <c r="K96" s="1314">
        <f>'BR1'!K96</f>
        <v>0</v>
      </c>
      <c r="L96" s="1307">
        <f t="shared" si="18"/>
        <v>0</v>
      </c>
      <c r="M96" s="1308" t="b">
        <f t="shared" si="15"/>
        <v>0</v>
      </c>
      <c r="N96" s="2408">
        <f t="shared" si="19"/>
        <v>0</v>
      </c>
      <c r="O96" s="1315">
        <f>'BR1'!O96</f>
        <v>0</v>
      </c>
      <c r="P96" s="1310">
        <f t="shared" si="20"/>
        <v>0</v>
      </c>
      <c r="Q96" s="1315">
        <f>'BR1'!Q96</f>
        <v>0</v>
      </c>
      <c r="R96" s="1310">
        <f t="shared" si="21"/>
        <v>0</v>
      </c>
      <c r="S96" s="1315">
        <f>'BR1'!S96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'BR1'!B97</f>
        <v>0</v>
      </c>
      <c r="C97" s="2983">
        <f>'ORIGINAL BUDGET'!C97</f>
        <v>0</v>
      </c>
      <c r="D97" s="2983">
        <f>'ORIGINAL BUDGET'!D97</f>
        <v>0</v>
      </c>
      <c r="E97" s="2984">
        <f>'ORIGINAL BUDGET'!E97</f>
        <v>0</v>
      </c>
      <c r="F97" s="1311">
        <f>'BR1'!F97</f>
        <v>0</v>
      </c>
      <c r="G97" s="1256" t="str">
        <f t="shared" si="16"/>
        <v/>
      </c>
      <c r="H97" s="1272">
        <f t="shared" si="14"/>
        <v>0</v>
      </c>
      <c r="I97" s="1312">
        <f>'BR1'!I97</f>
        <v>0</v>
      </c>
      <c r="J97" s="1313">
        <f t="shared" si="17"/>
        <v>0</v>
      </c>
      <c r="K97" s="1314">
        <f>'BR1'!K97</f>
        <v>0</v>
      </c>
      <c r="L97" s="1307">
        <f t="shared" si="18"/>
        <v>0</v>
      </c>
      <c r="M97" s="1308" t="b">
        <f t="shared" si="15"/>
        <v>0</v>
      </c>
      <c r="N97" s="2408">
        <f t="shared" si="19"/>
        <v>0</v>
      </c>
      <c r="O97" s="1315">
        <f>'BR1'!O97</f>
        <v>0</v>
      </c>
      <c r="P97" s="1310">
        <f t="shared" si="20"/>
        <v>0</v>
      </c>
      <c r="Q97" s="1315">
        <f>'BR1'!Q97</f>
        <v>0</v>
      </c>
      <c r="R97" s="1310">
        <f t="shared" si="21"/>
        <v>0</v>
      </c>
      <c r="S97" s="1315">
        <f>'BR1'!S97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'BR1'!B98</f>
        <v>0</v>
      </c>
      <c r="C98" s="2983">
        <f>'ORIGINAL BUDGET'!C98</f>
        <v>0</v>
      </c>
      <c r="D98" s="2983">
        <f>'ORIGINAL BUDGET'!D98</f>
        <v>0</v>
      </c>
      <c r="E98" s="2984">
        <f>'ORIGINAL BUDGET'!E98</f>
        <v>0</v>
      </c>
      <c r="F98" s="1311">
        <f>'BR1'!F98</f>
        <v>0</v>
      </c>
      <c r="G98" s="1256" t="str">
        <f t="shared" si="16"/>
        <v/>
      </c>
      <c r="H98" s="1272">
        <f t="shared" si="14"/>
        <v>0</v>
      </c>
      <c r="I98" s="1312">
        <f>'BR1'!I98</f>
        <v>0</v>
      </c>
      <c r="J98" s="1313">
        <f t="shared" si="17"/>
        <v>0</v>
      </c>
      <c r="K98" s="1314">
        <f>'BR1'!K98</f>
        <v>0</v>
      </c>
      <c r="L98" s="1307">
        <f t="shared" si="18"/>
        <v>0</v>
      </c>
      <c r="M98" s="1308" t="b">
        <f t="shared" si="15"/>
        <v>0</v>
      </c>
      <c r="N98" s="2408">
        <f t="shared" si="19"/>
        <v>0</v>
      </c>
      <c r="O98" s="1315">
        <f>'BR1'!O98</f>
        <v>0</v>
      </c>
      <c r="P98" s="1310">
        <f t="shared" si="20"/>
        <v>0</v>
      </c>
      <c r="Q98" s="1315">
        <f>'BR1'!Q98</f>
        <v>0</v>
      </c>
      <c r="R98" s="1310">
        <f t="shared" si="21"/>
        <v>0</v>
      </c>
      <c r="S98" s="1315">
        <f>'BR1'!S98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'BR1'!B99</f>
        <v>0</v>
      </c>
      <c r="C99" s="2983">
        <f>'ORIGINAL BUDGET'!C99</f>
        <v>0</v>
      </c>
      <c r="D99" s="2983">
        <f>'ORIGINAL BUDGET'!D99</f>
        <v>0</v>
      </c>
      <c r="E99" s="2984">
        <f>'ORIGINAL BUDGET'!E99</f>
        <v>0</v>
      </c>
      <c r="F99" s="1311">
        <f>'BR1'!F99</f>
        <v>0</v>
      </c>
      <c r="G99" s="1256" t="str">
        <f t="shared" si="16"/>
        <v/>
      </c>
      <c r="H99" s="1272">
        <f t="shared" si="14"/>
        <v>0</v>
      </c>
      <c r="I99" s="1312">
        <f>'BR1'!I99</f>
        <v>0</v>
      </c>
      <c r="J99" s="1313">
        <f t="shared" si="17"/>
        <v>0</v>
      </c>
      <c r="K99" s="1314">
        <f>'BR1'!K99</f>
        <v>0</v>
      </c>
      <c r="L99" s="1307">
        <f t="shared" si="18"/>
        <v>0</v>
      </c>
      <c r="M99" s="1308" t="b">
        <f t="shared" si="15"/>
        <v>0</v>
      </c>
      <c r="N99" s="2408">
        <f t="shared" si="19"/>
        <v>0</v>
      </c>
      <c r="O99" s="1315">
        <f>'BR1'!O99</f>
        <v>0</v>
      </c>
      <c r="P99" s="1310">
        <f t="shared" si="20"/>
        <v>0</v>
      </c>
      <c r="Q99" s="1315">
        <f>'BR1'!Q99</f>
        <v>0</v>
      </c>
      <c r="R99" s="1310">
        <f t="shared" si="21"/>
        <v>0</v>
      </c>
      <c r="S99" s="1315">
        <f>'BR1'!S99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'BR1'!B100</f>
        <v>0</v>
      </c>
      <c r="C100" s="3039">
        <f>'ORIGINAL BUDGET'!C100</f>
        <v>0</v>
      </c>
      <c r="D100" s="3039">
        <f>'ORIGINAL BUDGET'!D100</f>
        <v>0</v>
      </c>
      <c r="E100" s="3040">
        <f>'ORIGINAL BUDGET'!E100</f>
        <v>0</v>
      </c>
      <c r="F100" s="2362">
        <f>'BR1'!F100</f>
        <v>0</v>
      </c>
      <c r="G100" s="2363" t="str">
        <f t="shared" si="16"/>
        <v/>
      </c>
      <c r="H100" s="1272">
        <f t="shared" si="14"/>
        <v>0</v>
      </c>
      <c r="I100" s="2364">
        <f>'BR1'!I100</f>
        <v>0</v>
      </c>
      <c r="J100" s="1313">
        <f t="shared" si="17"/>
        <v>0</v>
      </c>
      <c r="K100" s="2365">
        <f>'BR1'!K100</f>
        <v>0</v>
      </c>
      <c r="L100" s="1307">
        <f t="shared" si="18"/>
        <v>0</v>
      </c>
      <c r="M100" s="2366" t="b">
        <f t="shared" si="15"/>
        <v>0</v>
      </c>
      <c r="N100" s="2408">
        <f t="shared" si="19"/>
        <v>0</v>
      </c>
      <c r="O100" s="2376">
        <f>'BR1'!O100</f>
        <v>0</v>
      </c>
      <c r="P100" s="2377">
        <f t="shared" si="20"/>
        <v>0</v>
      </c>
      <c r="Q100" s="2376">
        <f>'BR1'!Q100</f>
        <v>0</v>
      </c>
      <c r="R100" s="2377">
        <f t="shared" si="21"/>
        <v>0</v>
      </c>
      <c r="S100" s="2376">
        <f>'BR1'!S100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'BR1'!B107</f>
        <v>0</v>
      </c>
      <c r="C107" s="2998">
        <f>'ORIGINAL BUDGET'!C107</f>
        <v>0</v>
      </c>
      <c r="D107" s="2998">
        <f>'ORIGINAL BUDGET'!D107</f>
        <v>0</v>
      </c>
      <c r="E107" s="2999">
        <f>'ORIGINAL BUDGET'!E107</f>
        <v>0</v>
      </c>
      <c r="F107" s="1331">
        <f>'BR1'!F107</f>
        <v>0</v>
      </c>
      <c r="G107" s="1249" t="str">
        <f>IF(AND(F107&lt;&gt;0, 1-I107-K107-Q107-S107-M107-O107),1-I107-K107-Q107-S107-M107-O107,"")</f>
        <v/>
      </c>
      <c r="H107" s="1272">
        <f t="shared" si="14"/>
        <v>0</v>
      </c>
      <c r="I107" s="1312"/>
      <c r="J107" s="1313"/>
      <c r="K107" s="1332">
        <f>'BR1'!K107</f>
        <v>0</v>
      </c>
      <c r="L107" s="1318">
        <f t="shared" si="18"/>
        <v>0</v>
      </c>
      <c r="M107" s="1308" t="b">
        <f t="shared" ref="M107:M114" si="23">IF($F107&gt;0,($K$2))</f>
        <v>0</v>
      </c>
      <c r="N107" s="2410">
        <f t="shared" si="19"/>
        <v>0</v>
      </c>
      <c r="O107" s="1333"/>
      <c r="P107" s="1334">
        <f t="shared" si="20"/>
        <v>0</v>
      </c>
      <c r="Q107" s="1333"/>
      <c r="R107" s="1334"/>
      <c r="S107" s="1333">
        <f>'BR1'!S107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'BR1'!B108</f>
        <v>0</v>
      </c>
      <c r="C108" s="2998">
        <f>'ORIGINAL BUDGET'!C108</f>
        <v>0</v>
      </c>
      <c r="D108" s="2998">
        <f>'ORIGINAL BUDGET'!D108</f>
        <v>0</v>
      </c>
      <c r="E108" s="2999">
        <f>'ORIGINAL BUDGET'!E108</f>
        <v>0</v>
      </c>
      <c r="F108" s="1331">
        <f>'BR1'!F108</f>
        <v>0</v>
      </c>
      <c r="G108" s="1336" t="str">
        <f>IF(AND(F108&lt;&gt;0, 1-I108-K108-Q108-S108-M108-O108),1-I108-K108-Q108-S108-M108-O108,"")</f>
        <v/>
      </c>
      <c r="H108" s="1272">
        <f t="shared" si="14"/>
        <v>0</v>
      </c>
      <c r="I108" s="1312">
        <f>'BR1'!I108</f>
        <v>0</v>
      </c>
      <c r="J108" s="1313">
        <f t="shared" si="17"/>
        <v>0</v>
      </c>
      <c r="K108" s="1332">
        <f>'BR1'!K108</f>
        <v>0</v>
      </c>
      <c r="L108" s="1318">
        <f t="shared" si="18"/>
        <v>0</v>
      </c>
      <c r="M108" s="1308" t="b">
        <f t="shared" si="23"/>
        <v>0</v>
      </c>
      <c r="N108" s="2410">
        <f t="shared" si="19"/>
        <v>0</v>
      </c>
      <c r="O108" s="1333"/>
      <c r="P108" s="1334">
        <f t="shared" si="20"/>
        <v>0</v>
      </c>
      <c r="Q108" s="1333"/>
      <c r="R108" s="1334"/>
      <c r="S108" s="1333">
        <f>'BR1'!S108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'BR1'!B109</f>
        <v>0</v>
      </c>
      <c r="C109" s="2998">
        <f>'ORIGINAL BUDGET'!C109</f>
        <v>0</v>
      </c>
      <c r="D109" s="2998">
        <f>'ORIGINAL BUDGET'!D109</f>
        <v>0</v>
      </c>
      <c r="E109" s="2999">
        <f>'ORIGINAL BUDGET'!E109</f>
        <v>0</v>
      </c>
      <c r="F109" s="1331">
        <f>'BR1'!F109</f>
        <v>0</v>
      </c>
      <c r="G109" s="1256" t="str">
        <f t="shared" ref="G109:G114" si="25">IF(AND(F109&lt;&gt;0, 1-I109-K109-Q109-S109-M109-O109),1-I109-K109-Q109-S109-M109-O109,"")</f>
        <v/>
      </c>
      <c r="H109" s="1272">
        <f t="shared" si="14"/>
        <v>0</v>
      </c>
      <c r="I109" s="1312">
        <f>'BR1'!I109</f>
        <v>0</v>
      </c>
      <c r="J109" s="1313">
        <f t="shared" si="17"/>
        <v>0</v>
      </c>
      <c r="K109" s="1314">
        <f>'BR1'!K109</f>
        <v>0</v>
      </c>
      <c r="L109" s="1318">
        <f t="shared" si="18"/>
        <v>0</v>
      </c>
      <c r="M109" s="1308" t="b">
        <f t="shared" si="23"/>
        <v>0</v>
      </c>
      <c r="N109" s="2410">
        <f t="shared" si="19"/>
        <v>0</v>
      </c>
      <c r="O109" s="1337"/>
      <c r="P109" s="1334">
        <f t="shared" si="20"/>
        <v>0</v>
      </c>
      <c r="Q109" s="1337"/>
      <c r="R109" s="1334"/>
      <c r="S109" s="1337">
        <f>'BR1'!S109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'BR1'!B110</f>
        <v>0</v>
      </c>
      <c r="C110" s="2998">
        <f>'ORIGINAL BUDGET'!C110</f>
        <v>0</v>
      </c>
      <c r="D110" s="2998">
        <f>'ORIGINAL BUDGET'!D110</f>
        <v>0</v>
      </c>
      <c r="E110" s="2999">
        <f>'ORIGINAL BUDGET'!E110</f>
        <v>0</v>
      </c>
      <c r="F110" s="1331">
        <f>'BR1'!F110</f>
        <v>0</v>
      </c>
      <c r="G110" s="1256" t="str">
        <f t="shared" si="25"/>
        <v/>
      </c>
      <c r="H110" s="1272">
        <f t="shared" si="14"/>
        <v>0</v>
      </c>
      <c r="I110" s="1312">
        <f>'BR1'!I110</f>
        <v>0</v>
      </c>
      <c r="J110" s="1313">
        <f t="shared" si="17"/>
        <v>0</v>
      </c>
      <c r="K110" s="1314">
        <f>'BR1'!K110</f>
        <v>0</v>
      </c>
      <c r="L110" s="1318">
        <f t="shared" si="18"/>
        <v>0</v>
      </c>
      <c r="M110" s="1308" t="b">
        <f t="shared" si="23"/>
        <v>0</v>
      </c>
      <c r="N110" s="2410">
        <f t="shared" si="19"/>
        <v>0</v>
      </c>
      <c r="O110" s="1337"/>
      <c r="P110" s="1334">
        <f t="shared" si="20"/>
        <v>0</v>
      </c>
      <c r="Q110" s="1337"/>
      <c r="R110" s="1334"/>
      <c r="S110" s="1337">
        <f>'BR1'!S110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'BR1'!B111</f>
        <v>0</v>
      </c>
      <c r="C111" s="2998">
        <f>'ORIGINAL BUDGET'!C111</f>
        <v>0</v>
      </c>
      <c r="D111" s="2998">
        <f>'ORIGINAL BUDGET'!D111</f>
        <v>0</v>
      </c>
      <c r="E111" s="2999">
        <f>'ORIGINAL BUDGET'!E111</f>
        <v>0</v>
      </c>
      <c r="F111" s="1331">
        <f>'BR1'!F111</f>
        <v>0</v>
      </c>
      <c r="G111" s="1256" t="str">
        <f t="shared" si="25"/>
        <v/>
      </c>
      <c r="H111" s="1272">
        <f t="shared" si="14"/>
        <v>0</v>
      </c>
      <c r="I111" s="1312">
        <f>'BR1'!I111</f>
        <v>0</v>
      </c>
      <c r="J111" s="1313">
        <f t="shared" si="17"/>
        <v>0</v>
      </c>
      <c r="K111" s="1314">
        <f>'BR1'!K111</f>
        <v>0</v>
      </c>
      <c r="L111" s="1318">
        <f t="shared" si="18"/>
        <v>0</v>
      </c>
      <c r="M111" s="1308" t="b">
        <f t="shared" si="23"/>
        <v>0</v>
      </c>
      <c r="N111" s="2410">
        <f t="shared" si="19"/>
        <v>0</v>
      </c>
      <c r="O111" s="1337"/>
      <c r="P111" s="1334">
        <f t="shared" si="20"/>
        <v>0</v>
      </c>
      <c r="Q111" s="1337"/>
      <c r="R111" s="1334"/>
      <c r="S111" s="1337">
        <f>'BR1'!S111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'BR1'!B112</f>
        <v>0</v>
      </c>
      <c r="C112" s="2998">
        <f>'ORIGINAL BUDGET'!C112</f>
        <v>0</v>
      </c>
      <c r="D112" s="2998">
        <f>'ORIGINAL BUDGET'!D112</f>
        <v>0</v>
      </c>
      <c r="E112" s="2999">
        <f>'ORIGINAL BUDGET'!E112</f>
        <v>0</v>
      </c>
      <c r="F112" s="1331">
        <f>'BR1'!F112</f>
        <v>0</v>
      </c>
      <c r="G112" s="1256" t="str">
        <f t="shared" si="25"/>
        <v/>
      </c>
      <c r="H112" s="1272">
        <f t="shared" si="14"/>
        <v>0</v>
      </c>
      <c r="I112" s="1312">
        <f>'BR1'!I112</f>
        <v>0</v>
      </c>
      <c r="J112" s="1313">
        <f t="shared" si="17"/>
        <v>0</v>
      </c>
      <c r="K112" s="1314">
        <f>'BR1'!K112</f>
        <v>0</v>
      </c>
      <c r="L112" s="1318">
        <f t="shared" si="18"/>
        <v>0</v>
      </c>
      <c r="M112" s="1308" t="b">
        <f t="shared" si="23"/>
        <v>0</v>
      </c>
      <c r="N112" s="2410">
        <f t="shared" si="19"/>
        <v>0</v>
      </c>
      <c r="O112" s="1337"/>
      <c r="P112" s="1334">
        <f t="shared" si="20"/>
        <v>0</v>
      </c>
      <c r="Q112" s="1337"/>
      <c r="R112" s="1334"/>
      <c r="S112" s="1337">
        <f>'BR1'!S112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'BR1'!B113</f>
        <v>0</v>
      </c>
      <c r="C113" s="2998">
        <f>'ORIGINAL BUDGET'!C113</f>
        <v>0</v>
      </c>
      <c r="D113" s="2998">
        <f>'ORIGINAL BUDGET'!D113</f>
        <v>0</v>
      </c>
      <c r="E113" s="2999">
        <f>'ORIGINAL BUDGET'!E113</f>
        <v>0</v>
      </c>
      <c r="F113" s="1331">
        <f>'BR1'!F113</f>
        <v>0</v>
      </c>
      <c r="G113" s="1256" t="str">
        <f t="shared" si="25"/>
        <v/>
      </c>
      <c r="H113" s="1272">
        <f t="shared" si="14"/>
        <v>0</v>
      </c>
      <c r="I113" s="1312">
        <f>'BR1'!I113</f>
        <v>0</v>
      </c>
      <c r="J113" s="1313">
        <f t="shared" si="17"/>
        <v>0</v>
      </c>
      <c r="K113" s="1314">
        <f>'BR1'!K113</f>
        <v>0</v>
      </c>
      <c r="L113" s="1318">
        <f t="shared" si="18"/>
        <v>0</v>
      </c>
      <c r="M113" s="1308" t="b">
        <f t="shared" si="23"/>
        <v>0</v>
      </c>
      <c r="N113" s="2410">
        <f t="shared" si="19"/>
        <v>0</v>
      </c>
      <c r="O113" s="1337"/>
      <c r="P113" s="1334">
        <f t="shared" si="20"/>
        <v>0</v>
      </c>
      <c r="Q113" s="1337"/>
      <c r="R113" s="1334"/>
      <c r="S113" s="1337">
        <f>'BR1'!S113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'BR1'!B114</f>
        <v>0</v>
      </c>
      <c r="C114" s="3021">
        <f>'ORIGINAL BUDGET'!C114</f>
        <v>0</v>
      </c>
      <c r="D114" s="3021">
        <f>'ORIGINAL BUDGET'!D114</f>
        <v>0</v>
      </c>
      <c r="E114" s="3022">
        <f>'ORIGINAL BUDGET'!E114</f>
        <v>0</v>
      </c>
      <c r="F114" s="2362">
        <f>'BR1'!F114</f>
        <v>0</v>
      </c>
      <c r="G114" s="2363" t="str">
        <f t="shared" si="25"/>
        <v/>
      </c>
      <c r="H114" s="1272">
        <f t="shared" si="14"/>
        <v>0</v>
      </c>
      <c r="I114" s="2364">
        <f>'BR1'!I114</f>
        <v>0</v>
      </c>
      <c r="J114" s="1313">
        <f t="shared" si="17"/>
        <v>0</v>
      </c>
      <c r="K114" s="2365">
        <f>'BR1'!K114</f>
        <v>0</v>
      </c>
      <c r="L114" s="1318">
        <f t="shared" si="18"/>
        <v>0</v>
      </c>
      <c r="M114" s="2366" t="b">
        <f t="shared" si="23"/>
        <v>0</v>
      </c>
      <c r="N114" s="2410">
        <f t="shared" si="19"/>
        <v>0</v>
      </c>
      <c r="O114" s="2367"/>
      <c r="P114" s="2368">
        <f t="shared" si="20"/>
        <v>0</v>
      </c>
      <c r="Q114" s="2367"/>
      <c r="R114" s="2368"/>
      <c r="S114" s="2367">
        <f>'BR1'!S114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'BR1'!D121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'BR1'!B125</f>
        <v>0</v>
      </c>
      <c r="C125" s="1450">
        <f>'BR1'!C125</f>
        <v>0</v>
      </c>
      <c r="D125" s="715">
        <f>'BR1'!D125</f>
        <v>0</v>
      </c>
      <c r="E125" s="716">
        <f>'BR1'!E125</f>
        <v>0</v>
      </c>
      <c r="F125" s="1451">
        <f>D125*E125</f>
        <v>0</v>
      </c>
      <c r="G125" s="1452" t="str">
        <f>IF(AND(F125&lt;&gt;0, 1-I125-K125-Q125-S125-M125-O125),1-I125-K125-Q125-S125-M125-O125,"")</f>
        <v/>
      </c>
      <c r="H125" s="1453">
        <f>IF(AND(G125*F125&lt;0.0001,G125*F125&gt;0),"",G125*F125)</f>
        <v>0</v>
      </c>
      <c r="I125" s="1312">
        <f>'BR1'!I125</f>
        <v>0</v>
      </c>
      <c r="J125" s="1454">
        <f>F125*I125</f>
        <v>0</v>
      </c>
      <c r="K125" s="1455">
        <f>'BR1'!K125</f>
        <v>0</v>
      </c>
      <c r="L125" s="1456">
        <f>F125*K125</f>
        <v>0</v>
      </c>
      <c r="M125" s="1457">
        <f>'BR1'!M125</f>
        <v>0</v>
      </c>
      <c r="N125" s="1458">
        <f>F125*M125</f>
        <v>0</v>
      </c>
      <c r="O125" s="1459">
        <f>'BR1'!O125</f>
        <v>0</v>
      </c>
      <c r="P125" s="1460">
        <f>F125*O125</f>
        <v>0</v>
      </c>
      <c r="Q125" s="1459">
        <f>'BR1'!Q125</f>
        <v>0</v>
      </c>
      <c r="R125" s="1460">
        <f>F125*Q125</f>
        <v>0</v>
      </c>
      <c r="S125" s="1459">
        <f>'BR1'!S125</f>
        <v>0</v>
      </c>
      <c r="T125" s="1460">
        <f>F125*S125</f>
        <v>0</v>
      </c>
      <c r="U125" s="1461">
        <f>'J-Pers'!$J13</f>
        <v>0</v>
      </c>
      <c r="V125" s="1462">
        <f>'BR1'!V125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'J-Pers'!$AL13*'BR2'!G125</f>
        <v>0</v>
      </c>
      <c r="AQ125" s="1466">
        <f>'J-Pers'!$AL13*'BR2'!I125</f>
        <v>0</v>
      </c>
      <c r="AR125" s="1466">
        <f>'J-Pers'!$AL13*'BR2'!K125</f>
        <v>0</v>
      </c>
      <c r="AS125" s="1466">
        <f>'J-Pers'!$AL13*'BR2'!M125</f>
        <v>0</v>
      </c>
      <c r="AT125" s="1466">
        <f>'J-Pers'!$AL13*'BR2'!O125</f>
        <v>0</v>
      </c>
      <c r="AU125" s="1466">
        <f>'J-Pers'!$AL13*'BR2'!Q125</f>
        <v>0</v>
      </c>
      <c r="AV125" s="1466">
        <f>'J-Pers'!$AL13*'BR2'!S125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'BR1'!B126</f>
        <v>0</v>
      </c>
      <c r="C126" s="1450">
        <f>'BR1'!C126</f>
        <v>0</v>
      </c>
      <c r="D126" s="715">
        <f>'BR1'!D126</f>
        <v>0</v>
      </c>
      <c r="E126" s="716">
        <f>'BR1'!E126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'BR1'!I126</f>
        <v>0</v>
      </c>
      <c r="J126" s="1257">
        <f t="shared" ref="J126:J149" si="53">F126*I126</f>
        <v>0</v>
      </c>
      <c r="K126" s="1455">
        <f>'BR1'!K126</f>
        <v>0</v>
      </c>
      <c r="L126" s="1246">
        <f t="shared" ref="L126:L149" si="54">F126*K126</f>
        <v>0</v>
      </c>
      <c r="M126" s="1471">
        <f>'BR1'!M126</f>
        <v>0</v>
      </c>
      <c r="N126" s="1472">
        <f t="shared" ref="N126:N149" si="55">F126*M126</f>
        <v>0</v>
      </c>
      <c r="O126" s="1459">
        <f>'BR1'!O126</f>
        <v>0</v>
      </c>
      <c r="P126" s="1473">
        <f t="shared" ref="P126:P149" si="56">F126*O126</f>
        <v>0</v>
      </c>
      <c r="Q126" s="1459">
        <f>'BR1'!Q126</f>
        <v>0</v>
      </c>
      <c r="R126" s="1473">
        <f t="shared" ref="R126:R149" si="57">F126*Q126</f>
        <v>0</v>
      </c>
      <c r="S126" s="1459">
        <f>'BR1'!S126</f>
        <v>0</v>
      </c>
      <c r="T126" s="1473">
        <f t="shared" ref="T126:T149" si="58">F126*S126</f>
        <v>0</v>
      </c>
      <c r="U126" s="1461">
        <f>'J-Pers'!$J14</f>
        <v>0</v>
      </c>
      <c r="V126" s="1474">
        <f>'BR1'!V126</f>
        <v>0</v>
      </c>
      <c r="AA126" s="1475">
        <f t="shared" si="31"/>
        <v>0</v>
      </c>
      <c r="AB126" s="1475">
        <f t="shared" si="32"/>
        <v>0</v>
      </c>
      <c r="AC126" s="1475">
        <f t="shared" si="33"/>
        <v>0</v>
      </c>
      <c r="AD126" s="799"/>
      <c r="AE126" s="1476"/>
      <c r="AF126" s="1476"/>
      <c r="AG126" s="1477"/>
      <c r="AL126" s="1350"/>
      <c r="AM126" s="1350"/>
      <c r="AN126" s="1350"/>
      <c r="AO126" s="1350"/>
      <c r="AP126" s="1466">
        <f>'J-Pers'!$AL14*'BR2'!G126</f>
        <v>0</v>
      </c>
      <c r="AQ126" s="1466">
        <f>'J-Pers'!$AL14*'BR2'!I126</f>
        <v>0</v>
      </c>
      <c r="AR126" s="1466">
        <f>'J-Pers'!$AL14*'BR2'!K126</f>
        <v>0</v>
      </c>
      <c r="AS126" s="1466">
        <f>'J-Pers'!$AL14*'BR2'!M126</f>
        <v>0</v>
      </c>
      <c r="AT126" s="1466">
        <f>'J-Pers'!$AL14*'BR2'!O126</f>
        <v>0</v>
      </c>
      <c r="AU126" s="1466">
        <f>'J-Pers'!$AL14*'BR2'!Q126</f>
        <v>0</v>
      </c>
      <c r="AV126" s="1466">
        <f>'J-Pers'!$AL14*'BR2'!S126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'BR1'!B127</f>
        <v>0</v>
      </c>
      <c r="C127" s="1450">
        <f>'BR1'!C127</f>
        <v>0</v>
      </c>
      <c r="D127" s="715">
        <f>'BR1'!D127</f>
        <v>0</v>
      </c>
      <c r="E127" s="716">
        <f>'BR1'!E127</f>
        <v>0</v>
      </c>
      <c r="F127" s="1451">
        <f t="shared" si="50"/>
        <v>0</v>
      </c>
      <c r="G127" s="1452" t="str">
        <f t="shared" si="51"/>
        <v/>
      </c>
      <c r="H127" s="1470">
        <f t="shared" si="52"/>
        <v>0</v>
      </c>
      <c r="I127" s="1312">
        <f>'BR1'!I127</f>
        <v>0</v>
      </c>
      <c r="J127" s="1257">
        <f t="shared" si="53"/>
        <v>0</v>
      </c>
      <c r="K127" s="1455">
        <f>'BR1'!K127</f>
        <v>0</v>
      </c>
      <c r="L127" s="1246">
        <f t="shared" si="54"/>
        <v>0</v>
      </c>
      <c r="M127" s="1471">
        <f>'BR1'!M127</f>
        <v>0</v>
      </c>
      <c r="N127" s="1472">
        <f t="shared" si="55"/>
        <v>0</v>
      </c>
      <c r="O127" s="1459">
        <f>'BR1'!O127</f>
        <v>0</v>
      </c>
      <c r="P127" s="1473">
        <f t="shared" si="56"/>
        <v>0</v>
      </c>
      <c r="Q127" s="1459">
        <f>'BR1'!Q127</f>
        <v>0</v>
      </c>
      <c r="R127" s="1473">
        <f t="shared" si="57"/>
        <v>0</v>
      </c>
      <c r="S127" s="1459">
        <f>'BR1'!S127</f>
        <v>0</v>
      </c>
      <c r="T127" s="1473">
        <f t="shared" si="58"/>
        <v>0</v>
      </c>
      <c r="U127" s="1461">
        <f>'J-Pers'!$J15</f>
        <v>0</v>
      </c>
      <c r="V127" s="1474">
        <f>'BR1'!V127</f>
        <v>0</v>
      </c>
      <c r="AA127" s="1475">
        <f t="shared" si="31"/>
        <v>0</v>
      </c>
      <c r="AB127" s="1475">
        <f t="shared" si="32"/>
        <v>0</v>
      </c>
      <c r="AC127" s="1475">
        <f t="shared" si="33"/>
        <v>0</v>
      </c>
      <c r="AD127" s="799"/>
      <c r="AE127" s="2972"/>
      <c r="AF127" s="2972"/>
      <c r="AG127" s="2321"/>
      <c r="AL127" s="1350"/>
      <c r="AM127" s="1350"/>
      <c r="AN127" s="1350"/>
      <c r="AO127" s="1350"/>
      <c r="AP127" s="1466">
        <f>'J-Pers'!$AL15*'BR2'!G127</f>
        <v>0</v>
      </c>
      <c r="AQ127" s="1466">
        <f>'J-Pers'!$AL15*'BR2'!I127</f>
        <v>0</v>
      </c>
      <c r="AR127" s="1466">
        <f>'J-Pers'!$AL15*'BR2'!K127</f>
        <v>0</v>
      </c>
      <c r="AS127" s="1466">
        <f>'J-Pers'!$AL15*'BR2'!M127</f>
        <v>0</v>
      </c>
      <c r="AT127" s="1466">
        <f>'J-Pers'!$AL15*'BR2'!O127</f>
        <v>0</v>
      </c>
      <c r="AU127" s="1466">
        <f>'J-Pers'!$AL15*'BR2'!Q127</f>
        <v>0</v>
      </c>
      <c r="AV127" s="1466">
        <f>'J-Pers'!$AL15*'BR2'!S127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'BR1'!B128</f>
        <v>0</v>
      </c>
      <c r="C128" s="1450">
        <f>'BR1'!C128</f>
        <v>0</v>
      </c>
      <c r="D128" s="715">
        <f>'BR1'!D128</f>
        <v>0</v>
      </c>
      <c r="E128" s="716">
        <f>'BR1'!E128</f>
        <v>0</v>
      </c>
      <c r="F128" s="1451">
        <f t="shared" si="50"/>
        <v>0</v>
      </c>
      <c r="G128" s="1452" t="str">
        <f t="shared" si="51"/>
        <v/>
      </c>
      <c r="H128" s="1470">
        <f t="shared" si="52"/>
        <v>0</v>
      </c>
      <c r="I128" s="1312">
        <f>'BR1'!I128</f>
        <v>0</v>
      </c>
      <c r="J128" s="1257">
        <f t="shared" si="53"/>
        <v>0</v>
      </c>
      <c r="K128" s="1455">
        <f>'BR1'!K128</f>
        <v>0</v>
      </c>
      <c r="L128" s="1246">
        <f t="shared" si="54"/>
        <v>0</v>
      </c>
      <c r="M128" s="1471">
        <f>'BR1'!M128</f>
        <v>0</v>
      </c>
      <c r="N128" s="1472">
        <f t="shared" si="55"/>
        <v>0</v>
      </c>
      <c r="O128" s="1459">
        <f>'BR1'!O128</f>
        <v>0</v>
      </c>
      <c r="P128" s="1473">
        <f t="shared" si="56"/>
        <v>0</v>
      </c>
      <c r="Q128" s="1459">
        <f>'BR1'!Q128</f>
        <v>0</v>
      </c>
      <c r="R128" s="1473">
        <f t="shared" si="57"/>
        <v>0</v>
      </c>
      <c r="S128" s="1459">
        <f>'BR1'!S128</f>
        <v>0</v>
      </c>
      <c r="T128" s="1473">
        <f t="shared" si="58"/>
        <v>0</v>
      </c>
      <c r="U128" s="1461">
        <f>'J-Pers'!$J16</f>
        <v>0</v>
      </c>
      <c r="V128" s="1474">
        <f>'BR1'!V128</f>
        <v>0</v>
      </c>
      <c r="AA128" s="1475">
        <f t="shared" si="31"/>
        <v>0</v>
      </c>
      <c r="AB128" s="1475">
        <f t="shared" si="32"/>
        <v>0</v>
      </c>
      <c r="AC128" s="1475">
        <f t="shared" si="33"/>
        <v>0</v>
      </c>
      <c r="AD128" s="799"/>
      <c r="AE128" s="2972"/>
      <c r="AF128" s="2972"/>
      <c r="AG128" s="2321"/>
      <c r="AL128" s="1350"/>
      <c r="AM128" s="1350"/>
      <c r="AN128" s="1350"/>
      <c r="AO128" s="1350"/>
      <c r="AP128" s="1466">
        <f>'J-Pers'!$AL16*'BR2'!G128</f>
        <v>0</v>
      </c>
      <c r="AQ128" s="1466">
        <f>'J-Pers'!$AL16*'BR2'!I128</f>
        <v>0</v>
      </c>
      <c r="AR128" s="1466">
        <f>'J-Pers'!$AL16*'BR2'!K128</f>
        <v>0</v>
      </c>
      <c r="AS128" s="1466">
        <f>'J-Pers'!$AL16*'BR2'!M128</f>
        <v>0</v>
      </c>
      <c r="AT128" s="1466">
        <f>'J-Pers'!$AL16*'BR2'!O128</f>
        <v>0</v>
      </c>
      <c r="AU128" s="1466">
        <f>'J-Pers'!$AL16*'BR2'!Q128</f>
        <v>0</v>
      </c>
      <c r="AV128" s="1466">
        <f>'J-Pers'!$AL16*'BR2'!S128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'BR1'!B129</f>
        <v>0</v>
      </c>
      <c r="C129" s="1450">
        <f>'BR1'!C129</f>
        <v>0</v>
      </c>
      <c r="D129" s="715">
        <f>'BR1'!D129</f>
        <v>0</v>
      </c>
      <c r="E129" s="716">
        <f>'BR1'!E129</f>
        <v>0</v>
      </c>
      <c r="F129" s="1451">
        <f t="shared" si="50"/>
        <v>0</v>
      </c>
      <c r="G129" s="1452" t="str">
        <f t="shared" si="51"/>
        <v/>
      </c>
      <c r="H129" s="1470">
        <f t="shared" si="52"/>
        <v>0</v>
      </c>
      <c r="I129" s="1312">
        <f>'BR1'!I129</f>
        <v>0</v>
      </c>
      <c r="J129" s="1257">
        <f t="shared" si="53"/>
        <v>0</v>
      </c>
      <c r="K129" s="1455">
        <f>'BR1'!K129</f>
        <v>0</v>
      </c>
      <c r="L129" s="1246">
        <f t="shared" si="54"/>
        <v>0</v>
      </c>
      <c r="M129" s="1471">
        <f>'BR1'!M129</f>
        <v>0</v>
      </c>
      <c r="N129" s="1472">
        <f t="shared" si="55"/>
        <v>0</v>
      </c>
      <c r="O129" s="1459">
        <f>'BR1'!O129</f>
        <v>0</v>
      </c>
      <c r="P129" s="1473">
        <f t="shared" si="56"/>
        <v>0</v>
      </c>
      <c r="Q129" s="1459">
        <f>'BR1'!Q129</f>
        <v>0</v>
      </c>
      <c r="R129" s="1473">
        <f t="shared" si="57"/>
        <v>0</v>
      </c>
      <c r="S129" s="1459">
        <f>'BR1'!S129</f>
        <v>0</v>
      </c>
      <c r="T129" s="1473">
        <f t="shared" si="58"/>
        <v>0</v>
      </c>
      <c r="U129" s="1461">
        <f>'J-Pers'!$J17</f>
        <v>0</v>
      </c>
      <c r="V129" s="1474">
        <f>'BR1'!V129</f>
        <v>0</v>
      </c>
      <c r="AA129" s="1475">
        <f t="shared" si="31"/>
        <v>0</v>
      </c>
      <c r="AB129" s="1475">
        <f t="shared" si="32"/>
        <v>0</v>
      </c>
      <c r="AC129" s="1475">
        <f t="shared" si="33"/>
        <v>0</v>
      </c>
      <c r="AD129" s="799"/>
      <c r="AE129" s="1465"/>
      <c r="AF129" s="1479"/>
      <c r="AG129" s="1480"/>
      <c r="AL129" s="1350"/>
      <c r="AM129" s="1350"/>
      <c r="AN129" s="1350"/>
      <c r="AO129" s="1350"/>
      <c r="AP129" s="1466">
        <f>'J-Pers'!$AL17*'BR2'!G129</f>
        <v>0</v>
      </c>
      <c r="AQ129" s="1466">
        <f>'J-Pers'!$AL17*'BR2'!I129</f>
        <v>0</v>
      </c>
      <c r="AR129" s="1466">
        <f>'J-Pers'!$AL17*'BR2'!K129</f>
        <v>0</v>
      </c>
      <c r="AS129" s="1466">
        <f>'J-Pers'!$AL17*'BR2'!M129</f>
        <v>0</v>
      </c>
      <c r="AT129" s="1466">
        <f>'J-Pers'!$AL17*'BR2'!O129</f>
        <v>0</v>
      </c>
      <c r="AU129" s="1466">
        <f>'J-Pers'!$AL17*'BR2'!Q129</f>
        <v>0</v>
      </c>
      <c r="AV129" s="1466">
        <f>'J-Pers'!$AL17*'BR2'!S129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'BR1'!B130</f>
        <v>0</v>
      </c>
      <c r="C130" s="1450">
        <f>'BR1'!C130</f>
        <v>0</v>
      </c>
      <c r="D130" s="715">
        <f>'BR1'!D130</f>
        <v>0</v>
      </c>
      <c r="E130" s="716">
        <f>'BR1'!E130</f>
        <v>0</v>
      </c>
      <c r="F130" s="1451">
        <f t="shared" si="50"/>
        <v>0</v>
      </c>
      <c r="G130" s="1452" t="str">
        <f t="shared" si="51"/>
        <v/>
      </c>
      <c r="H130" s="1470">
        <f t="shared" si="52"/>
        <v>0</v>
      </c>
      <c r="I130" s="1312">
        <f>'BR1'!I130</f>
        <v>0</v>
      </c>
      <c r="J130" s="1257">
        <f t="shared" si="53"/>
        <v>0</v>
      </c>
      <c r="K130" s="1455">
        <f>'BR1'!K130</f>
        <v>0</v>
      </c>
      <c r="L130" s="1246">
        <f t="shared" si="54"/>
        <v>0</v>
      </c>
      <c r="M130" s="1471">
        <f>'BR1'!M130</f>
        <v>0</v>
      </c>
      <c r="N130" s="1472">
        <f t="shared" si="55"/>
        <v>0</v>
      </c>
      <c r="O130" s="1459">
        <f>'BR1'!O130</f>
        <v>0</v>
      </c>
      <c r="P130" s="1473">
        <f t="shared" si="56"/>
        <v>0</v>
      </c>
      <c r="Q130" s="1459">
        <f>'BR1'!Q130</f>
        <v>0</v>
      </c>
      <c r="R130" s="1473">
        <f t="shared" si="57"/>
        <v>0</v>
      </c>
      <c r="S130" s="1459">
        <f>'BR1'!S130</f>
        <v>0</v>
      </c>
      <c r="T130" s="1473">
        <f t="shared" si="58"/>
        <v>0</v>
      </c>
      <c r="U130" s="1461">
        <f>'J-Pers'!$J18</f>
        <v>0</v>
      </c>
      <c r="V130" s="1474">
        <f>'BR1'!V130</f>
        <v>0</v>
      </c>
      <c r="AA130" s="1475">
        <f t="shared" si="31"/>
        <v>0</v>
      </c>
      <c r="AB130" s="1475">
        <f t="shared" si="32"/>
        <v>0</v>
      </c>
      <c r="AC130" s="1475">
        <f t="shared" si="33"/>
        <v>0</v>
      </c>
      <c r="AD130" s="799"/>
      <c r="AE130" s="1481"/>
      <c r="AF130" s="1481"/>
      <c r="AG130" s="1482"/>
      <c r="AL130" s="1350"/>
      <c r="AM130" s="1350"/>
      <c r="AN130" s="1350"/>
      <c r="AO130" s="1350"/>
      <c r="AP130" s="1466">
        <f>'J-Pers'!$AL18*'BR2'!G130</f>
        <v>0</v>
      </c>
      <c r="AQ130" s="1466">
        <f>'J-Pers'!$AL18*'BR2'!I130</f>
        <v>0</v>
      </c>
      <c r="AR130" s="1466">
        <f>'J-Pers'!$AL18*'BR2'!K130</f>
        <v>0</v>
      </c>
      <c r="AS130" s="1466">
        <f>'J-Pers'!$AL18*'BR2'!M130</f>
        <v>0</v>
      </c>
      <c r="AT130" s="1466">
        <f>'J-Pers'!$AL18*'BR2'!O130</f>
        <v>0</v>
      </c>
      <c r="AU130" s="1466">
        <f>'J-Pers'!$AL18*'BR2'!Q130</f>
        <v>0</v>
      </c>
      <c r="AV130" s="1466">
        <f>'J-Pers'!$AL18*'BR2'!S130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'BR1'!B131</f>
        <v>0</v>
      </c>
      <c r="C131" s="1450">
        <f>'BR1'!C131</f>
        <v>0</v>
      </c>
      <c r="D131" s="715">
        <f>'BR1'!D131</f>
        <v>0</v>
      </c>
      <c r="E131" s="716">
        <f>'BR1'!E131</f>
        <v>0</v>
      </c>
      <c r="F131" s="1451">
        <f t="shared" si="50"/>
        <v>0</v>
      </c>
      <c r="G131" s="1452" t="str">
        <f t="shared" si="51"/>
        <v/>
      </c>
      <c r="H131" s="1470">
        <f t="shared" si="52"/>
        <v>0</v>
      </c>
      <c r="I131" s="1312">
        <f>'BR1'!I131</f>
        <v>0</v>
      </c>
      <c r="J131" s="1257">
        <f t="shared" si="53"/>
        <v>0</v>
      </c>
      <c r="K131" s="1455">
        <f>'BR1'!K131</f>
        <v>0</v>
      </c>
      <c r="L131" s="1246">
        <f t="shared" si="54"/>
        <v>0</v>
      </c>
      <c r="M131" s="1471">
        <f>'BR1'!M131</f>
        <v>0</v>
      </c>
      <c r="N131" s="1472">
        <f t="shared" si="55"/>
        <v>0</v>
      </c>
      <c r="O131" s="1459">
        <f>'BR1'!O131</f>
        <v>0</v>
      </c>
      <c r="P131" s="1473">
        <f t="shared" si="56"/>
        <v>0</v>
      </c>
      <c r="Q131" s="1459">
        <f>'BR1'!Q131</f>
        <v>0</v>
      </c>
      <c r="R131" s="1473">
        <f t="shared" si="57"/>
        <v>0</v>
      </c>
      <c r="S131" s="1459">
        <f>'BR1'!S131</f>
        <v>0</v>
      </c>
      <c r="T131" s="1473">
        <f t="shared" si="58"/>
        <v>0</v>
      </c>
      <c r="U131" s="1461">
        <f>'J-Pers'!$J19</f>
        <v>0</v>
      </c>
      <c r="V131" s="1474">
        <f>'BR1'!V131</f>
        <v>0</v>
      </c>
      <c r="AA131" s="1475">
        <f t="shared" si="31"/>
        <v>0</v>
      </c>
      <c r="AB131" s="1475">
        <f t="shared" si="32"/>
        <v>0</v>
      </c>
      <c r="AC131" s="1475">
        <f t="shared" si="33"/>
        <v>0</v>
      </c>
      <c r="AD131" s="799"/>
      <c r="AE131" s="799"/>
      <c r="AF131" s="1481"/>
      <c r="AG131" s="1482"/>
      <c r="AL131" s="1350"/>
      <c r="AM131" s="1350"/>
      <c r="AN131" s="1350"/>
      <c r="AO131" s="1350"/>
      <c r="AP131" s="1466">
        <f>'J-Pers'!$AL19*'BR2'!G131</f>
        <v>0</v>
      </c>
      <c r="AQ131" s="1466">
        <f>'J-Pers'!$AL19*'BR2'!I131</f>
        <v>0</v>
      </c>
      <c r="AR131" s="1466">
        <f>'J-Pers'!$AL19*'BR2'!K131</f>
        <v>0</v>
      </c>
      <c r="AS131" s="1466">
        <f>'J-Pers'!$AL19*'BR2'!M131</f>
        <v>0</v>
      </c>
      <c r="AT131" s="1466">
        <f>'J-Pers'!$AL19*'BR2'!O131</f>
        <v>0</v>
      </c>
      <c r="AU131" s="1466">
        <f>'J-Pers'!$AL19*'BR2'!Q131</f>
        <v>0</v>
      </c>
      <c r="AV131" s="1466">
        <f>'J-Pers'!$AL19*'BR2'!S131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'BR1'!B132</f>
        <v>0</v>
      </c>
      <c r="C132" s="1450">
        <f>'BR1'!C132</f>
        <v>0</v>
      </c>
      <c r="D132" s="715">
        <f>'BR1'!D132</f>
        <v>0</v>
      </c>
      <c r="E132" s="716">
        <f>'BR1'!E132</f>
        <v>0</v>
      </c>
      <c r="F132" s="1451">
        <f t="shared" si="50"/>
        <v>0</v>
      </c>
      <c r="G132" s="1452" t="str">
        <f t="shared" si="51"/>
        <v/>
      </c>
      <c r="H132" s="1470">
        <f t="shared" si="52"/>
        <v>0</v>
      </c>
      <c r="I132" s="1312">
        <f>'BR1'!I132</f>
        <v>0</v>
      </c>
      <c r="J132" s="1257">
        <f t="shared" si="53"/>
        <v>0</v>
      </c>
      <c r="K132" s="1455">
        <f>'BR1'!K132</f>
        <v>0</v>
      </c>
      <c r="L132" s="1246">
        <f t="shared" si="54"/>
        <v>0</v>
      </c>
      <c r="M132" s="1471">
        <f>'BR1'!M132</f>
        <v>0</v>
      </c>
      <c r="N132" s="1472">
        <f t="shared" si="55"/>
        <v>0</v>
      </c>
      <c r="O132" s="1459">
        <f>'BR1'!O132</f>
        <v>0</v>
      </c>
      <c r="P132" s="1473">
        <f t="shared" si="56"/>
        <v>0</v>
      </c>
      <c r="Q132" s="1459">
        <f>'BR1'!Q132</f>
        <v>0</v>
      </c>
      <c r="R132" s="1473">
        <f t="shared" si="57"/>
        <v>0</v>
      </c>
      <c r="S132" s="1459">
        <f>'BR1'!S132</f>
        <v>0</v>
      </c>
      <c r="T132" s="1473">
        <f t="shared" si="58"/>
        <v>0</v>
      </c>
      <c r="U132" s="1461">
        <f>'J-Pers'!$J20</f>
        <v>0</v>
      </c>
      <c r="V132" s="1474">
        <f>'BR1'!V132</f>
        <v>0</v>
      </c>
      <c r="AA132" s="1475">
        <f t="shared" si="31"/>
        <v>0</v>
      </c>
      <c r="AB132" s="1475">
        <f t="shared" si="32"/>
        <v>0</v>
      </c>
      <c r="AC132" s="1475">
        <f t="shared" si="33"/>
        <v>0</v>
      </c>
      <c r="AD132" s="799"/>
      <c r="AE132" s="799"/>
      <c r="AF132" s="1483"/>
      <c r="AG132" s="1484"/>
      <c r="AL132" s="1350"/>
      <c r="AM132" s="1350"/>
      <c r="AN132" s="1350"/>
      <c r="AO132" s="1350"/>
      <c r="AP132" s="1466">
        <f>'J-Pers'!$AL20*'BR2'!G132</f>
        <v>0</v>
      </c>
      <c r="AQ132" s="1466">
        <f>'J-Pers'!$AL20*'BR2'!I132</f>
        <v>0</v>
      </c>
      <c r="AR132" s="1466">
        <f>'J-Pers'!$AL20*'BR2'!K132</f>
        <v>0</v>
      </c>
      <c r="AS132" s="1466">
        <f>'J-Pers'!$AL20*'BR2'!M132</f>
        <v>0</v>
      </c>
      <c r="AT132" s="1466">
        <f>'J-Pers'!$AL20*'BR2'!O132</f>
        <v>0</v>
      </c>
      <c r="AU132" s="1466">
        <f>'J-Pers'!$AL20*'BR2'!Q132</f>
        <v>0</v>
      </c>
      <c r="AV132" s="1466">
        <f>'J-Pers'!$AL20*'BR2'!S132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'BR1'!B133</f>
        <v>0</v>
      </c>
      <c r="C133" s="1450">
        <f>'BR1'!C133</f>
        <v>0</v>
      </c>
      <c r="D133" s="715">
        <f>'BR1'!D133</f>
        <v>0</v>
      </c>
      <c r="E133" s="716">
        <f>'BR1'!E133</f>
        <v>0</v>
      </c>
      <c r="F133" s="1451">
        <f t="shared" si="50"/>
        <v>0</v>
      </c>
      <c r="G133" s="1452" t="str">
        <f t="shared" si="51"/>
        <v/>
      </c>
      <c r="H133" s="1470">
        <f t="shared" si="52"/>
        <v>0</v>
      </c>
      <c r="I133" s="1312">
        <f>'BR1'!I133</f>
        <v>0</v>
      </c>
      <c r="J133" s="1257">
        <f t="shared" si="53"/>
        <v>0</v>
      </c>
      <c r="K133" s="1455">
        <f>'BR1'!K133</f>
        <v>0</v>
      </c>
      <c r="L133" s="1246">
        <f t="shared" si="54"/>
        <v>0</v>
      </c>
      <c r="M133" s="1471">
        <f>'BR1'!M133</f>
        <v>0</v>
      </c>
      <c r="N133" s="1472">
        <f t="shared" si="55"/>
        <v>0</v>
      </c>
      <c r="O133" s="1459">
        <f>'BR1'!O133</f>
        <v>0</v>
      </c>
      <c r="P133" s="1473">
        <f t="shared" si="56"/>
        <v>0</v>
      </c>
      <c r="Q133" s="1459">
        <f>'BR1'!Q133</f>
        <v>0</v>
      </c>
      <c r="R133" s="1473">
        <f t="shared" si="57"/>
        <v>0</v>
      </c>
      <c r="S133" s="1459">
        <f>'BR1'!S133</f>
        <v>0</v>
      </c>
      <c r="T133" s="1473">
        <f t="shared" si="58"/>
        <v>0</v>
      </c>
      <c r="U133" s="1461">
        <f>'J-Pers'!$J21</f>
        <v>0</v>
      </c>
      <c r="V133" s="1474">
        <f>'BR1'!V133</f>
        <v>0</v>
      </c>
      <c r="AA133" s="1475">
        <f t="shared" si="31"/>
        <v>0</v>
      </c>
      <c r="AB133" s="1475">
        <f t="shared" si="32"/>
        <v>0</v>
      </c>
      <c r="AC133" s="1475">
        <f t="shared" si="33"/>
        <v>0</v>
      </c>
      <c r="AD133" s="799"/>
      <c r="AE133" s="1483"/>
      <c r="AF133" s="1483"/>
      <c r="AG133" s="1484"/>
      <c r="AL133" s="1350"/>
      <c r="AM133" s="1350"/>
      <c r="AN133" s="1350"/>
      <c r="AO133" s="1350"/>
      <c r="AP133" s="1466">
        <f>'J-Pers'!$AL21*'BR2'!G133</f>
        <v>0</v>
      </c>
      <c r="AQ133" s="1466">
        <f>'J-Pers'!$AL21*'BR2'!I133</f>
        <v>0</v>
      </c>
      <c r="AR133" s="1466">
        <f>'J-Pers'!$AL21*'BR2'!K133</f>
        <v>0</v>
      </c>
      <c r="AS133" s="1466">
        <f>'J-Pers'!$AL21*'BR2'!M133</f>
        <v>0</v>
      </c>
      <c r="AT133" s="1466">
        <f>'J-Pers'!$AL21*'BR2'!O133</f>
        <v>0</v>
      </c>
      <c r="AU133" s="1466">
        <f>'J-Pers'!$AL21*'BR2'!Q133</f>
        <v>0</v>
      </c>
      <c r="AV133" s="1466">
        <f>'J-Pers'!$AL21*'BR2'!S133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'BR1'!B134</f>
        <v>0</v>
      </c>
      <c r="C134" s="1450">
        <f>'BR1'!C134</f>
        <v>0</v>
      </c>
      <c r="D134" s="715">
        <f>'BR1'!D134</f>
        <v>0</v>
      </c>
      <c r="E134" s="716">
        <f>'BR1'!E134</f>
        <v>0</v>
      </c>
      <c r="F134" s="1451">
        <f t="shared" si="50"/>
        <v>0</v>
      </c>
      <c r="G134" s="1452" t="str">
        <f t="shared" si="51"/>
        <v/>
      </c>
      <c r="H134" s="1470">
        <f t="shared" si="52"/>
        <v>0</v>
      </c>
      <c r="I134" s="1312">
        <f>'BR1'!I134</f>
        <v>0</v>
      </c>
      <c r="J134" s="1257">
        <f t="shared" si="53"/>
        <v>0</v>
      </c>
      <c r="K134" s="1455">
        <f>'BR1'!K134</f>
        <v>0</v>
      </c>
      <c r="L134" s="1246">
        <f t="shared" si="54"/>
        <v>0</v>
      </c>
      <c r="M134" s="1471">
        <f>'BR1'!M134</f>
        <v>0</v>
      </c>
      <c r="N134" s="1472">
        <f t="shared" si="55"/>
        <v>0</v>
      </c>
      <c r="O134" s="1459">
        <f>'BR1'!O134</f>
        <v>0</v>
      </c>
      <c r="P134" s="1473">
        <f t="shared" si="56"/>
        <v>0</v>
      </c>
      <c r="Q134" s="1459">
        <f>'BR1'!Q134</f>
        <v>0</v>
      </c>
      <c r="R134" s="1473">
        <f t="shared" si="57"/>
        <v>0</v>
      </c>
      <c r="S134" s="1459">
        <f>'BR1'!S134</f>
        <v>0</v>
      </c>
      <c r="T134" s="1473">
        <f t="shared" si="58"/>
        <v>0</v>
      </c>
      <c r="U134" s="1461">
        <f>'J-Pers'!$J22</f>
        <v>0</v>
      </c>
      <c r="V134" s="1474">
        <f>'BR1'!V134</f>
        <v>0</v>
      </c>
      <c r="AA134" s="1475">
        <f t="shared" si="31"/>
        <v>0</v>
      </c>
      <c r="AB134" s="1475">
        <f t="shared" si="32"/>
        <v>0</v>
      </c>
      <c r="AC134" s="1475">
        <f t="shared" si="33"/>
        <v>0</v>
      </c>
      <c r="AD134" s="799"/>
      <c r="AE134" s="1465"/>
      <c r="AF134" s="1479"/>
      <c r="AG134" s="1480"/>
      <c r="AL134" s="1350"/>
      <c r="AM134" s="1350"/>
      <c r="AN134" s="1350"/>
      <c r="AO134" s="1350"/>
      <c r="AP134" s="1466">
        <f>'J-Pers'!$AL22*'BR2'!G134</f>
        <v>0</v>
      </c>
      <c r="AQ134" s="1466">
        <f>'J-Pers'!$AL22*'BR2'!I134</f>
        <v>0</v>
      </c>
      <c r="AR134" s="1466">
        <f>'J-Pers'!$AL22*'BR2'!K134</f>
        <v>0</v>
      </c>
      <c r="AS134" s="1466">
        <f>'J-Pers'!$AL22*'BR2'!M134</f>
        <v>0</v>
      </c>
      <c r="AT134" s="1466">
        <f>'J-Pers'!$AL22*'BR2'!O134</f>
        <v>0</v>
      </c>
      <c r="AU134" s="1466">
        <f>'J-Pers'!$AL22*'BR2'!Q134</f>
        <v>0</v>
      </c>
      <c r="AV134" s="1466">
        <f>'J-Pers'!$AL22*'BR2'!S134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'BR1'!B135</f>
        <v>0</v>
      </c>
      <c r="C135" s="1450">
        <f>'BR1'!C135</f>
        <v>0</v>
      </c>
      <c r="D135" s="715">
        <f>'BR1'!D135</f>
        <v>0</v>
      </c>
      <c r="E135" s="716">
        <f>'BR1'!E135</f>
        <v>0</v>
      </c>
      <c r="F135" s="1451">
        <f t="shared" si="50"/>
        <v>0</v>
      </c>
      <c r="G135" s="1452" t="str">
        <f t="shared" si="51"/>
        <v/>
      </c>
      <c r="H135" s="1470">
        <f t="shared" si="52"/>
        <v>0</v>
      </c>
      <c r="I135" s="1312">
        <f>'BR1'!I135</f>
        <v>0</v>
      </c>
      <c r="J135" s="1257">
        <f t="shared" si="53"/>
        <v>0</v>
      </c>
      <c r="K135" s="1455">
        <f>'BR1'!K135</f>
        <v>0</v>
      </c>
      <c r="L135" s="1246">
        <f t="shared" si="54"/>
        <v>0</v>
      </c>
      <c r="M135" s="1471">
        <f>'BR1'!M135</f>
        <v>0</v>
      </c>
      <c r="N135" s="1472">
        <f t="shared" si="55"/>
        <v>0</v>
      </c>
      <c r="O135" s="1459">
        <f>'BR1'!O135</f>
        <v>0</v>
      </c>
      <c r="P135" s="1473">
        <f t="shared" si="56"/>
        <v>0</v>
      </c>
      <c r="Q135" s="1459">
        <f>'BR1'!Q135</f>
        <v>0</v>
      </c>
      <c r="R135" s="1473">
        <f t="shared" si="57"/>
        <v>0</v>
      </c>
      <c r="S135" s="1459">
        <f>'BR1'!S135</f>
        <v>0</v>
      </c>
      <c r="T135" s="1473">
        <f t="shared" si="58"/>
        <v>0</v>
      </c>
      <c r="U135" s="1461">
        <f>'J-Pers'!$J23</f>
        <v>0</v>
      </c>
      <c r="V135" s="1474">
        <f>'BR1'!V135</f>
        <v>0</v>
      </c>
      <c r="AA135" s="1475">
        <f t="shared" si="31"/>
        <v>0</v>
      </c>
      <c r="AB135" s="1475">
        <f t="shared" si="32"/>
        <v>0</v>
      </c>
      <c r="AC135" s="1475">
        <f t="shared" si="33"/>
        <v>0</v>
      </c>
      <c r="AD135" s="799"/>
      <c r="AE135" s="1483"/>
      <c r="AF135" s="1483"/>
      <c r="AG135" s="1484"/>
      <c r="AL135" s="1350"/>
      <c r="AM135" s="1350"/>
      <c r="AN135" s="1350"/>
      <c r="AO135" s="1350"/>
      <c r="AP135" s="1466">
        <f>'J-Pers'!$AL23*'BR2'!G135</f>
        <v>0</v>
      </c>
      <c r="AQ135" s="1466">
        <f>'J-Pers'!$AL23*'BR2'!I135</f>
        <v>0</v>
      </c>
      <c r="AR135" s="1466">
        <f>'J-Pers'!$AL23*'BR2'!K135</f>
        <v>0</v>
      </c>
      <c r="AS135" s="1466">
        <f>'J-Pers'!$AL23*'BR2'!M135</f>
        <v>0</v>
      </c>
      <c r="AT135" s="1466">
        <f>'J-Pers'!$AL23*'BR2'!O135</f>
        <v>0</v>
      </c>
      <c r="AU135" s="1466">
        <f>'J-Pers'!$AL23*'BR2'!Q135</f>
        <v>0</v>
      </c>
      <c r="AV135" s="1466">
        <f>'J-Pers'!$AL23*'BR2'!S135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'BR1'!B136</f>
        <v>0</v>
      </c>
      <c r="C136" s="1450">
        <f>'BR1'!C136</f>
        <v>0</v>
      </c>
      <c r="D136" s="715">
        <f>'BR1'!D136</f>
        <v>0</v>
      </c>
      <c r="E136" s="716">
        <f>'BR1'!E136</f>
        <v>0</v>
      </c>
      <c r="F136" s="1451">
        <f t="shared" si="50"/>
        <v>0</v>
      </c>
      <c r="G136" s="1452" t="str">
        <f t="shared" si="51"/>
        <v/>
      </c>
      <c r="H136" s="1470">
        <f t="shared" si="52"/>
        <v>0</v>
      </c>
      <c r="I136" s="1312">
        <f>'BR1'!I136</f>
        <v>0</v>
      </c>
      <c r="J136" s="1257">
        <f t="shared" si="53"/>
        <v>0</v>
      </c>
      <c r="K136" s="1455">
        <f>'BR1'!K136</f>
        <v>0</v>
      </c>
      <c r="L136" s="1246">
        <f t="shared" si="54"/>
        <v>0</v>
      </c>
      <c r="M136" s="1471">
        <f>'BR1'!M136</f>
        <v>0</v>
      </c>
      <c r="N136" s="1472">
        <f t="shared" si="55"/>
        <v>0</v>
      </c>
      <c r="O136" s="1459">
        <f>'BR1'!O136</f>
        <v>0</v>
      </c>
      <c r="P136" s="1473">
        <f t="shared" si="56"/>
        <v>0</v>
      </c>
      <c r="Q136" s="1459">
        <f>'BR1'!Q136</f>
        <v>0</v>
      </c>
      <c r="R136" s="1473">
        <f t="shared" si="57"/>
        <v>0</v>
      </c>
      <c r="S136" s="1459">
        <f>'BR1'!S136</f>
        <v>0</v>
      </c>
      <c r="T136" s="1473">
        <f t="shared" si="58"/>
        <v>0</v>
      </c>
      <c r="U136" s="1461">
        <f>'J-Pers'!$J24</f>
        <v>0</v>
      </c>
      <c r="V136" s="1474">
        <f>'BR1'!V136</f>
        <v>0</v>
      </c>
      <c r="AA136" s="1475">
        <f t="shared" si="31"/>
        <v>0</v>
      </c>
      <c r="AB136" s="1475">
        <f t="shared" si="32"/>
        <v>0</v>
      </c>
      <c r="AC136" s="1475">
        <f t="shared" si="33"/>
        <v>0</v>
      </c>
      <c r="AD136" s="799"/>
      <c r="AE136" s="1483"/>
      <c r="AF136" s="1483"/>
      <c r="AG136" s="1484"/>
      <c r="AL136" s="1350"/>
      <c r="AM136" s="1350"/>
      <c r="AN136" s="1350"/>
      <c r="AO136" s="1350"/>
      <c r="AP136" s="1466">
        <f>'J-Pers'!$AL24*'BR2'!G136</f>
        <v>0</v>
      </c>
      <c r="AQ136" s="1466">
        <f>'J-Pers'!$AL24*'BR2'!I136</f>
        <v>0</v>
      </c>
      <c r="AR136" s="1466">
        <f>'J-Pers'!$AL24*'BR2'!K136</f>
        <v>0</v>
      </c>
      <c r="AS136" s="1466">
        <f>'J-Pers'!$AL24*'BR2'!M136</f>
        <v>0</v>
      </c>
      <c r="AT136" s="1466">
        <f>'J-Pers'!$AL24*'BR2'!O136</f>
        <v>0</v>
      </c>
      <c r="AU136" s="1466">
        <f>'J-Pers'!$AL24*'BR2'!Q136</f>
        <v>0</v>
      </c>
      <c r="AV136" s="1466">
        <f>'J-Pers'!$AL24*'BR2'!S136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'BR1'!B137</f>
        <v>0</v>
      </c>
      <c r="C137" s="1450">
        <f>'BR1'!C137</f>
        <v>0</v>
      </c>
      <c r="D137" s="715">
        <f>'BR1'!D137</f>
        <v>0</v>
      </c>
      <c r="E137" s="716">
        <f>'BR1'!E137</f>
        <v>0</v>
      </c>
      <c r="F137" s="1451">
        <f t="shared" si="50"/>
        <v>0</v>
      </c>
      <c r="G137" s="1452" t="str">
        <f t="shared" si="51"/>
        <v/>
      </c>
      <c r="H137" s="1470">
        <f t="shared" si="52"/>
        <v>0</v>
      </c>
      <c r="I137" s="1312">
        <f>'BR1'!I137</f>
        <v>0</v>
      </c>
      <c r="J137" s="1257">
        <f t="shared" si="53"/>
        <v>0</v>
      </c>
      <c r="K137" s="1455">
        <f>'BR1'!K137</f>
        <v>0</v>
      </c>
      <c r="L137" s="1246">
        <f t="shared" si="54"/>
        <v>0</v>
      </c>
      <c r="M137" s="1471">
        <f>'BR1'!M137</f>
        <v>0</v>
      </c>
      <c r="N137" s="1472">
        <f t="shared" si="55"/>
        <v>0</v>
      </c>
      <c r="O137" s="1459">
        <f>'BR1'!O137</f>
        <v>0</v>
      </c>
      <c r="P137" s="1473">
        <f t="shared" si="56"/>
        <v>0</v>
      </c>
      <c r="Q137" s="1459">
        <f>'BR1'!Q137</f>
        <v>0</v>
      </c>
      <c r="R137" s="1473">
        <f t="shared" si="57"/>
        <v>0</v>
      </c>
      <c r="S137" s="1459">
        <f>'BR1'!S137</f>
        <v>0</v>
      </c>
      <c r="T137" s="1473">
        <f t="shared" si="58"/>
        <v>0</v>
      </c>
      <c r="U137" s="1461">
        <f>'J-Pers'!$J25</f>
        <v>0</v>
      </c>
      <c r="V137" s="1474">
        <f>'BR1'!V137</f>
        <v>0</v>
      </c>
      <c r="AA137" s="1475">
        <f t="shared" si="31"/>
        <v>0</v>
      </c>
      <c r="AB137" s="1475">
        <f t="shared" si="32"/>
        <v>0</v>
      </c>
      <c r="AC137" s="1475">
        <f t="shared" si="33"/>
        <v>0</v>
      </c>
      <c r="AD137" s="799"/>
      <c r="AE137" s="1483"/>
      <c r="AF137" s="1483"/>
      <c r="AG137" s="1484"/>
      <c r="AL137" s="1350"/>
      <c r="AM137" s="1350"/>
      <c r="AN137" s="1350"/>
      <c r="AO137" s="1350"/>
      <c r="AP137" s="1466">
        <f>'J-Pers'!$AL25*'BR2'!G137</f>
        <v>0</v>
      </c>
      <c r="AQ137" s="1466">
        <f>'J-Pers'!$AL25*'BR2'!I137</f>
        <v>0</v>
      </c>
      <c r="AR137" s="1466">
        <f>'J-Pers'!$AL25*'BR2'!K137</f>
        <v>0</v>
      </c>
      <c r="AS137" s="1466">
        <f>'J-Pers'!$AL25*'BR2'!M137</f>
        <v>0</v>
      </c>
      <c r="AT137" s="1466">
        <f>'J-Pers'!$AL25*'BR2'!O137</f>
        <v>0</v>
      </c>
      <c r="AU137" s="1466">
        <f>'J-Pers'!$AL25*'BR2'!Q137</f>
        <v>0</v>
      </c>
      <c r="AV137" s="1466">
        <f>'J-Pers'!$AL25*'BR2'!S137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'BR1'!B138</f>
        <v>0</v>
      </c>
      <c r="C138" s="1450">
        <f>'BR1'!C138</f>
        <v>0</v>
      </c>
      <c r="D138" s="715">
        <f>'BR1'!D138</f>
        <v>0</v>
      </c>
      <c r="E138" s="716">
        <f>'BR1'!E138</f>
        <v>0</v>
      </c>
      <c r="F138" s="1451">
        <f t="shared" si="50"/>
        <v>0</v>
      </c>
      <c r="G138" s="1452" t="str">
        <f t="shared" si="51"/>
        <v/>
      </c>
      <c r="H138" s="1470">
        <f t="shared" si="52"/>
        <v>0</v>
      </c>
      <c r="I138" s="1312">
        <f>'BR1'!I138</f>
        <v>0</v>
      </c>
      <c r="J138" s="1257">
        <f t="shared" si="53"/>
        <v>0</v>
      </c>
      <c r="K138" s="1455">
        <f>'BR1'!K138</f>
        <v>0</v>
      </c>
      <c r="L138" s="1246">
        <f t="shared" si="54"/>
        <v>0</v>
      </c>
      <c r="M138" s="1471">
        <f>'BR1'!M138</f>
        <v>0</v>
      </c>
      <c r="N138" s="1472">
        <f t="shared" si="55"/>
        <v>0</v>
      </c>
      <c r="O138" s="1459">
        <f>'BR1'!O138</f>
        <v>0</v>
      </c>
      <c r="P138" s="1473">
        <f t="shared" si="56"/>
        <v>0</v>
      </c>
      <c r="Q138" s="1459">
        <f>'BR1'!Q138</f>
        <v>0</v>
      </c>
      <c r="R138" s="1473">
        <f t="shared" si="57"/>
        <v>0</v>
      </c>
      <c r="S138" s="1459">
        <f>'BR1'!S138</f>
        <v>0</v>
      </c>
      <c r="T138" s="1473">
        <f t="shared" si="58"/>
        <v>0</v>
      </c>
      <c r="U138" s="1461">
        <f>'J-Pers'!$J26</f>
        <v>0</v>
      </c>
      <c r="V138" s="1474">
        <f>'BR1'!V138</f>
        <v>0</v>
      </c>
      <c r="AA138" s="1475">
        <f t="shared" si="31"/>
        <v>0</v>
      </c>
      <c r="AB138" s="1475">
        <f t="shared" si="32"/>
        <v>0</v>
      </c>
      <c r="AC138" s="1475">
        <f t="shared" si="33"/>
        <v>0</v>
      </c>
      <c r="AD138" s="799"/>
      <c r="AE138" s="1483"/>
      <c r="AF138" s="1483"/>
      <c r="AG138" s="1484"/>
      <c r="AL138" s="1350"/>
      <c r="AM138" s="1350"/>
      <c r="AN138" s="1350"/>
      <c r="AO138" s="1350"/>
      <c r="AP138" s="1466">
        <f>'J-Pers'!$AL26*'BR2'!G138</f>
        <v>0</v>
      </c>
      <c r="AQ138" s="1466">
        <f>'J-Pers'!$AL26*'BR2'!I138</f>
        <v>0</v>
      </c>
      <c r="AR138" s="1466">
        <f>'J-Pers'!$AL26*'BR2'!K138</f>
        <v>0</v>
      </c>
      <c r="AS138" s="1466">
        <f>'J-Pers'!$AL26*'BR2'!M138</f>
        <v>0</v>
      </c>
      <c r="AT138" s="1466">
        <f>'J-Pers'!$AL26*'BR2'!O138</f>
        <v>0</v>
      </c>
      <c r="AU138" s="1466">
        <f>'J-Pers'!$AL26*'BR2'!Q138</f>
        <v>0</v>
      </c>
      <c r="AV138" s="1466">
        <f>'J-Pers'!$AL26*'BR2'!S138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'BR1'!B139</f>
        <v>0</v>
      </c>
      <c r="C139" s="1450">
        <f>'BR1'!C139</f>
        <v>0</v>
      </c>
      <c r="D139" s="715">
        <f>'BR1'!D139</f>
        <v>0</v>
      </c>
      <c r="E139" s="716">
        <f>'BR1'!E139</f>
        <v>0</v>
      </c>
      <c r="F139" s="1451">
        <f t="shared" si="50"/>
        <v>0</v>
      </c>
      <c r="G139" s="1452" t="str">
        <f t="shared" si="51"/>
        <v/>
      </c>
      <c r="H139" s="1470">
        <f t="shared" si="52"/>
        <v>0</v>
      </c>
      <c r="I139" s="1312">
        <f>'BR1'!I139</f>
        <v>0</v>
      </c>
      <c r="J139" s="1257">
        <f t="shared" si="53"/>
        <v>0</v>
      </c>
      <c r="K139" s="1455">
        <f>'BR1'!K139</f>
        <v>0</v>
      </c>
      <c r="L139" s="1246">
        <f t="shared" si="54"/>
        <v>0</v>
      </c>
      <c r="M139" s="1471">
        <f>'BR1'!M139</f>
        <v>0</v>
      </c>
      <c r="N139" s="1472">
        <f t="shared" si="55"/>
        <v>0</v>
      </c>
      <c r="O139" s="1459">
        <f>'BR1'!O139</f>
        <v>0</v>
      </c>
      <c r="P139" s="1473">
        <f t="shared" si="56"/>
        <v>0</v>
      </c>
      <c r="Q139" s="1459">
        <f>'BR1'!Q139</f>
        <v>0</v>
      </c>
      <c r="R139" s="1473">
        <f t="shared" si="57"/>
        <v>0</v>
      </c>
      <c r="S139" s="1459">
        <f>'BR1'!S139</f>
        <v>0</v>
      </c>
      <c r="T139" s="1473">
        <f t="shared" si="58"/>
        <v>0</v>
      </c>
      <c r="U139" s="1461">
        <f>'J-Pers'!$J27</f>
        <v>0</v>
      </c>
      <c r="V139" s="1474">
        <f>'BR1'!V139</f>
        <v>0</v>
      </c>
      <c r="AA139" s="1475">
        <f t="shared" si="31"/>
        <v>0</v>
      </c>
      <c r="AB139" s="1475">
        <f t="shared" si="32"/>
        <v>0</v>
      </c>
      <c r="AC139" s="1475">
        <f t="shared" si="33"/>
        <v>0</v>
      </c>
      <c r="AD139" s="799"/>
      <c r="AE139" s="1465"/>
      <c r="AF139" s="1479"/>
      <c r="AG139" s="1480"/>
      <c r="AL139" s="1350"/>
      <c r="AM139" s="1350"/>
      <c r="AN139" s="1350"/>
      <c r="AO139" s="1350"/>
      <c r="AP139" s="1466">
        <f>'J-Pers'!$AL27*'BR2'!G139</f>
        <v>0</v>
      </c>
      <c r="AQ139" s="1466">
        <f>'J-Pers'!$AL27*'BR2'!I139</f>
        <v>0</v>
      </c>
      <c r="AR139" s="1466">
        <f>'J-Pers'!$AL27*'BR2'!K139</f>
        <v>0</v>
      </c>
      <c r="AS139" s="1466">
        <f>'J-Pers'!$AL27*'BR2'!M139</f>
        <v>0</v>
      </c>
      <c r="AT139" s="1466">
        <f>'J-Pers'!$AL27*'BR2'!O139</f>
        <v>0</v>
      </c>
      <c r="AU139" s="1466">
        <f>'J-Pers'!$AL27*'BR2'!Q139</f>
        <v>0</v>
      </c>
      <c r="AV139" s="1466">
        <f>'J-Pers'!$AL27*'BR2'!S139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'BR1'!B140</f>
        <v>0</v>
      </c>
      <c r="C140" s="1450">
        <f>'BR1'!C140</f>
        <v>0</v>
      </c>
      <c r="D140" s="715">
        <f>'BR1'!D140</f>
        <v>0</v>
      </c>
      <c r="E140" s="716">
        <f>'BR1'!E140</f>
        <v>0</v>
      </c>
      <c r="F140" s="1451">
        <f t="shared" si="50"/>
        <v>0</v>
      </c>
      <c r="G140" s="1452" t="str">
        <f t="shared" si="51"/>
        <v/>
      </c>
      <c r="H140" s="1470">
        <f t="shared" si="52"/>
        <v>0</v>
      </c>
      <c r="I140" s="1312">
        <f>'BR1'!I140</f>
        <v>0</v>
      </c>
      <c r="J140" s="1257">
        <f t="shared" si="53"/>
        <v>0</v>
      </c>
      <c r="K140" s="1455">
        <f>'BR1'!K140</f>
        <v>0</v>
      </c>
      <c r="L140" s="1246">
        <f t="shared" si="54"/>
        <v>0</v>
      </c>
      <c r="M140" s="1471">
        <f>'BR1'!M140</f>
        <v>0</v>
      </c>
      <c r="N140" s="1472">
        <f t="shared" si="55"/>
        <v>0</v>
      </c>
      <c r="O140" s="1459">
        <f>'BR1'!O140</f>
        <v>0</v>
      </c>
      <c r="P140" s="1473">
        <f t="shared" si="56"/>
        <v>0</v>
      </c>
      <c r="Q140" s="1459">
        <f>'BR1'!Q140</f>
        <v>0</v>
      </c>
      <c r="R140" s="1473">
        <f t="shared" si="57"/>
        <v>0</v>
      </c>
      <c r="S140" s="1459">
        <f>'BR1'!S140</f>
        <v>0</v>
      </c>
      <c r="T140" s="1473">
        <f t="shared" si="58"/>
        <v>0</v>
      </c>
      <c r="U140" s="1461">
        <f>'J-Pers'!$J28</f>
        <v>0</v>
      </c>
      <c r="V140" s="1474">
        <f>'BR1'!V140</f>
        <v>0</v>
      </c>
      <c r="AA140" s="1475">
        <f t="shared" si="31"/>
        <v>0</v>
      </c>
      <c r="AB140" s="1475">
        <f t="shared" si="32"/>
        <v>0</v>
      </c>
      <c r="AC140" s="1475">
        <f t="shared" si="33"/>
        <v>0</v>
      </c>
      <c r="AD140" s="799"/>
      <c r="AE140" s="1483"/>
      <c r="AF140" s="1483"/>
      <c r="AG140" s="1484"/>
      <c r="AL140" s="1350"/>
      <c r="AM140" s="1350"/>
      <c r="AN140" s="1350"/>
      <c r="AO140" s="1350"/>
      <c r="AP140" s="1466">
        <f>'J-Pers'!$AL28*'BR2'!G140</f>
        <v>0</v>
      </c>
      <c r="AQ140" s="1466">
        <f>'J-Pers'!$AL28*'BR2'!I140</f>
        <v>0</v>
      </c>
      <c r="AR140" s="1466">
        <f>'J-Pers'!$AL28*'BR2'!K140</f>
        <v>0</v>
      </c>
      <c r="AS140" s="1466">
        <f>'J-Pers'!$AL28*'BR2'!M140</f>
        <v>0</v>
      </c>
      <c r="AT140" s="1466">
        <f>'J-Pers'!$AL28*'BR2'!O140</f>
        <v>0</v>
      </c>
      <c r="AU140" s="1466">
        <f>'J-Pers'!$AL28*'BR2'!Q140</f>
        <v>0</v>
      </c>
      <c r="AV140" s="1466">
        <f>'J-Pers'!$AL28*'BR2'!S140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'BR1'!B141</f>
        <v>0</v>
      </c>
      <c r="C141" s="1450">
        <f>'BR1'!C141</f>
        <v>0</v>
      </c>
      <c r="D141" s="715">
        <f>'BR1'!D141</f>
        <v>0</v>
      </c>
      <c r="E141" s="716">
        <f>'BR1'!E141</f>
        <v>0</v>
      </c>
      <c r="F141" s="1451">
        <f t="shared" si="50"/>
        <v>0</v>
      </c>
      <c r="G141" s="1452" t="str">
        <f t="shared" si="51"/>
        <v/>
      </c>
      <c r="H141" s="1470">
        <f t="shared" si="52"/>
        <v>0</v>
      </c>
      <c r="I141" s="1312">
        <f>'BR1'!I141</f>
        <v>0</v>
      </c>
      <c r="J141" s="1257">
        <f t="shared" si="53"/>
        <v>0</v>
      </c>
      <c r="K141" s="1455">
        <f>'BR1'!K141</f>
        <v>0</v>
      </c>
      <c r="L141" s="1246">
        <f t="shared" si="54"/>
        <v>0</v>
      </c>
      <c r="M141" s="1471">
        <f>'BR1'!M141</f>
        <v>0</v>
      </c>
      <c r="N141" s="1472">
        <f t="shared" si="55"/>
        <v>0</v>
      </c>
      <c r="O141" s="1459">
        <f>'BR1'!O141</f>
        <v>0</v>
      </c>
      <c r="P141" s="1473">
        <f t="shared" si="56"/>
        <v>0</v>
      </c>
      <c r="Q141" s="1459">
        <f>'BR1'!Q141</f>
        <v>0</v>
      </c>
      <c r="R141" s="1473">
        <f t="shared" si="57"/>
        <v>0</v>
      </c>
      <c r="S141" s="1459">
        <f>'BR1'!S141</f>
        <v>0</v>
      </c>
      <c r="T141" s="1473">
        <f t="shared" si="58"/>
        <v>0</v>
      </c>
      <c r="U141" s="1461">
        <f>'J-Pers'!$J29</f>
        <v>0</v>
      </c>
      <c r="V141" s="1474">
        <f>'BR1'!V141</f>
        <v>0</v>
      </c>
      <c r="AA141" s="1475">
        <f t="shared" si="31"/>
        <v>0</v>
      </c>
      <c r="AB141" s="1475">
        <f t="shared" si="32"/>
        <v>0</v>
      </c>
      <c r="AC141" s="1475">
        <f t="shared" si="33"/>
        <v>0</v>
      </c>
      <c r="AD141" s="799"/>
      <c r="AE141" s="1483"/>
      <c r="AF141" s="1483"/>
      <c r="AG141" s="1484"/>
      <c r="AL141" s="1350"/>
      <c r="AM141" s="1350"/>
      <c r="AN141" s="1350"/>
      <c r="AO141" s="1350"/>
      <c r="AP141" s="1466">
        <f>'J-Pers'!$AL29*'BR2'!G141</f>
        <v>0</v>
      </c>
      <c r="AQ141" s="1466">
        <f>'J-Pers'!$AL29*'BR2'!I141</f>
        <v>0</v>
      </c>
      <c r="AR141" s="1466">
        <f>'J-Pers'!$AL29*'BR2'!K141</f>
        <v>0</v>
      </c>
      <c r="AS141" s="1466">
        <f>'J-Pers'!$AL29*'BR2'!M141</f>
        <v>0</v>
      </c>
      <c r="AT141" s="1466">
        <f>'J-Pers'!$AL29*'BR2'!O141</f>
        <v>0</v>
      </c>
      <c r="AU141" s="1466">
        <f>'J-Pers'!$AL29*'BR2'!Q141</f>
        <v>0</v>
      </c>
      <c r="AV141" s="1466">
        <f>'J-Pers'!$AL29*'BR2'!S141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'BR1'!B142</f>
        <v>0</v>
      </c>
      <c r="C142" s="1450">
        <f>'BR1'!C142</f>
        <v>0</v>
      </c>
      <c r="D142" s="715">
        <f>'BR1'!D142</f>
        <v>0</v>
      </c>
      <c r="E142" s="716">
        <f>'BR1'!E142</f>
        <v>0</v>
      </c>
      <c r="F142" s="1451">
        <f t="shared" si="50"/>
        <v>0</v>
      </c>
      <c r="G142" s="1452" t="str">
        <f t="shared" si="51"/>
        <v/>
      </c>
      <c r="H142" s="1470">
        <f t="shared" si="52"/>
        <v>0</v>
      </c>
      <c r="I142" s="1312">
        <f>'BR1'!I142</f>
        <v>0</v>
      </c>
      <c r="J142" s="1257">
        <f t="shared" si="53"/>
        <v>0</v>
      </c>
      <c r="K142" s="1455">
        <f>'BR1'!K142</f>
        <v>0</v>
      </c>
      <c r="L142" s="1246">
        <f t="shared" si="54"/>
        <v>0</v>
      </c>
      <c r="M142" s="1471">
        <f>'BR1'!M142</f>
        <v>0</v>
      </c>
      <c r="N142" s="1472">
        <f t="shared" si="55"/>
        <v>0</v>
      </c>
      <c r="O142" s="1459">
        <f>'BR1'!O142</f>
        <v>0</v>
      </c>
      <c r="P142" s="1473">
        <f t="shared" si="56"/>
        <v>0</v>
      </c>
      <c r="Q142" s="1459">
        <f>'BR1'!Q142</f>
        <v>0</v>
      </c>
      <c r="R142" s="1473">
        <f t="shared" si="57"/>
        <v>0</v>
      </c>
      <c r="S142" s="1459">
        <f>'BR1'!S142</f>
        <v>0</v>
      </c>
      <c r="T142" s="1473">
        <f t="shared" si="58"/>
        <v>0</v>
      </c>
      <c r="U142" s="1461">
        <f>'J-Pers'!$J30</f>
        <v>0</v>
      </c>
      <c r="V142" s="1474">
        <f>'BR1'!V142</f>
        <v>0</v>
      </c>
      <c r="AA142" s="1475">
        <f t="shared" si="31"/>
        <v>0</v>
      </c>
      <c r="AB142" s="1475">
        <f t="shared" si="32"/>
        <v>0</v>
      </c>
      <c r="AC142" s="1475">
        <f t="shared" si="33"/>
        <v>0</v>
      </c>
      <c r="AD142" s="799"/>
      <c r="AE142" s="1483"/>
      <c r="AF142" s="1483"/>
      <c r="AG142" s="1484"/>
      <c r="AL142" s="1350"/>
      <c r="AM142" s="1350"/>
      <c r="AN142" s="1350"/>
      <c r="AO142" s="1350"/>
      <c r="AP142" s="1466">
        <f>'J-Pers'!$AL30*'BR2'!G142</f>
        <v>0</v>
      </c>
      <c r="AQ142" s="1466">
        <f>'J-Pers'!$AL30*'BR2'!I142</f>
        <v>0</v>
      </c>
      <c r="AR142" s="1466">
        <f>'J-Pers'!$AL30*'BR2'!K142</f>
        <v>0</v>
      </c>
      <c r="AS142" s="1466">
        <f>'J-Pers'!$AL30*'BR2'!M142</f>
        <v>0</v>
      </c>
      <c r="AT142" s="1466">
        <f>'J-Pers'!$AL30*'BR2'!O142</f>
        <v>0</v>
      </c>
      <c r="AU142" s="1466">
        <f>'J-Pers'!$AL30*'BR2'!Q142</f>
        <v>0</v>
      </c>
      <c r="AV142" s="1466">
        <f>'J-Pers'!$AL30*'BR2'!S142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'BR1'!B143</f>
        <v>0</v>
      </c>
      <c r="C143" s="1450">
        <f>'BR1'!C143</f>
        <v>0</v>
      </c>
      <c r="D143" s="715">
        <f>'BR1'!D143</f>
        <v>0</v>
      </c>
      <c r="E143" s="716">
        <f>'BR1'!E143</f>
        <v>0</v>
      </c>
      <c r="F143" s="1451">
        <f t="shared" si="50"/>
        <v>0</v>
      </c>
      <c r="G143" s="1452" t="str">
        <f t="shared" si="51"/>
        <v/>
      </c>
      <c r="H143" s="1470">
        <f t="shared" si="52"/>
        <v>0</v>
      </c>
      <c r="I143" s="1312">
        <f>'BR1'!I143</f>
        <v>0</v>
      </c>
      <c r="J143" s="1257">
        <f t="shared" si="53"/>
        <v>0</v>
      </c>
      <c r="K143" s="1455">
        <f>'BR1'!K143</f>
        <v>0</v>
      </c>
      <c r="L143" s="1246">
        <f t="shared" si="54"/>
        <v>0</v>
      </c>
      <c r="M143" s="1471">
        <f>'BR1'!M143</f>
        <v>0</v>
      </c>
      <c r="N143" s="1472">
        <f t="shared" si="55"/>
        <v>0</v>
      </c>
      <c r="O143" s="1459">
        <f>'BR1'!O143</f>
        <v>0</v>
      </c>
      <c r="P143" s="1473">
        <f t="shared" si="56"/>
        <v>0</v>
      </c>
      <c r="Q143" s="1459">
        <f>'BR1'!Q143</f>
        <v>0</v>
      </c>
      <c r="R143" s="1473">
        <f t="shared" si="57"/>
        <v>0</v>
      </c>
      <c r="S143" s="1459">
        <f>'BR1'!S143</f>
        <v>0</v>
      </c>
      <c r="T143" s="1473">
        <f t="shared" si="58"/>
        <v>0</v>
      </c>
      <c r="U143" s="1461">
        <f>'J-Pers'!$J31</f>
        <v>0</v>
      </c>
      <c r="V143" s="1474">
        <f>'BR1'!V143</f>
        <v>0</v>
      </c>
      <c r="AA143" s="1475">
        <f t="shared" si="31"/>
        <v>0</v>
      </c>
      <c r="AB143" s="1475">
        <f t="shared" si="32"/>
        <v>0</v>
      </c>
      <c r="AC143" s="1475">
        <f t="shared" si="33"/>
        <v>0</v>
      </c>
      <c r="AD143" s="799"/>
      <c r="AE143" s="1483"/>
      <c r="AF143" s="1483"/>
      <c r="AG143" s="1484"/>
      <c r="AL143" s="1350"/>
      <c r="AM143" s="1350"/>
      <c r="AN143" s="1350"/>
      <c r="AO143" s="1350"/>
      <c r="AP143" s="1466">
        <f>'J-Pers'!$AL31*'BR2'!G143</f>
        <v>0</v>
      </c>
      <c r="AQ143" s="1466">
        <f>'J-Pers'!$AL31*'BR2'!I143</f>
        <v>0</v>
      </c>
      <c r="AR143" s="1466">
        <f>'J-Pers'!$AL31*'BR2'!K143</f>
        <v>0</v>
      </c>
      <c r="AS143" s="1466">
        <f>'J-Pers'!$AL31*'BR2'!M143</f>
        <v>0</v>
      </c>
      <c r="AT143" s="1466">
        <f>'J-Pers'!$AL31*'BR2'!O143</f>
        <v>0</v>
      </c>
      <c r="AU143" s="1466">
        <f>'J-Pers'!$AL31*'BR2'!Q143</f>
        <v>0</v>
      </c>
      <c r="AV143" s="1466">
        <f>'J-Pers'!$AL31*'BR2'!S143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'BR1'!B144</f>
        <v>0</v>
      </c>
      <c r="C144" s="1450">
        <f>'BR1'!C144</f>
        <v>0</v>
      </c>
      <c r="D144" s="715">
        <f>'BR1'!D144</f>
        <v>0</v>
      </c>
      <c r="E144" s="716">
        <f>'BR1'!E144</f>
        <v>0</v>
      </c>
      <c r="F144" s="1451">
        <f t="shared" si="50"/>
        <v>0</v>
      </c>
      <c r="G144" s="1452" t="str">
        <f t="shared" si="51"/>
        <v/>
      </c>
      <c r="H144" s="1470">
        <f t="shared" si="52"/>
        <v>0</v>
      </c>
      <c r="I144" s="1312">
        <f>'BR1'!I144</f>
        <v>0</v>
      </c>
      <c r="J144" s="1257">
        <f t="shared" si="53"/>
        <v>0</v>
      </c>
      <c r="K144" s="1455">
        <f>'BR1'!K144</f>
        <v>0</v>
      </c>
      <c r="L144" s="1246">
        <f t="shared" si="54"/>
        <v>0</v>
      </c>
      <c r="M144" s="1471">
        <f>'BR1'!M144</f>
        <v>0</v>
      </c>
      <c r="N144" s="1472">
        <f t="shared" si="55"/>
        <v>0</v>
      </c>
      <c r="O144" s="1459">
        <f>'BR1'!O144</f>
        <v>0</v>
      </c>
      <c r="P144" s="1473">
        <f t="shared" si="56"/>
        <v>0</v>
      </c>
      <c r="Q144" s="1459">
        <f>'BR1'!Q144</f>
        <v>0</v>
      </c>
      <c r="R144" s="1473">
        <f t="shared" si="57"/>
        <v>0</v>
      </c>
      <c r="S144" s="1459">
        <f>'BR1'!S144</f>
        <v>0</v>
      </c>
      <c r="T144" s="1473">
        <f t="shared" si="58"/>
        <v>0</v>
      </c>
      <c r="U144" s="1461">
        <f>'J-Pers'!$J32</f>
        <v>0</v>
      </c>
      <c r="V144" s="1474">
        <f>'BR1'!V144</f>
        <v>0</v>
      </c>
      <c r="AA144" s="1475">
        <f t="shared" si="31"/>
        <v>0</v>
      </c>
      <c r="AB144" s="1475">
        <f t="shared" si="32"/>
        <v>0</v>
      </c>
      <c r="AC144" s="1475">
        <f t="shared" si="33"/>
        <v>0</v>
      </c>
      <c r="AD144" s="799"/>
      <c r="AE144" s="1465"/>
      <c r="AF144" s="1479"/>
      <c r="AG144" s="1480"/>
      <c r="AL144" s="1350"/>
      <c r="AM144" s="1350"/>
      <c r="AN144" s="1350"/>
      <c r="AO144" s="1350"/>
      <c r="AP144" s="1466">
        <f>'J-Pers'!$AL32*'BR2'!G144</f>
        <v>0</v>
      </c>
      <c r="AQ144" s="1466">
        <f>'J-Pers'!$AL32*'BR2'!I144</f>
        <v>0</v>
      </c>
      <c r="AR144" s="1466">
        <f>'J-Pers'!$AL32*'BR2'!K144</f>
        <v>0</v>
      </c>
      <c r="AS144" s="1466">
        <f>'J-Pers'!$AL32*'BR2'!M144</f>
        <v>0</v>
      </c>
      <c r="AT144" s="1466">
        <f>'J-Pers'!$AL32*'BR2'!O144</f>
        <v>0</v>
      </c>
      <c r="AU144" s="1466">
        <f>'J-Pers'!$AL32*'BR2'!Q144</f>
        <v>0</v>
      </c>
      <c r="AV144" s="1466">
        <f>'J-Pers'!$AL32*'BR2'!S144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'BR1'!B145</f>
        <v>0</v>
      </c>
      <c r="C145" s="1450">
        <f>'BR1'!C145</f>
        <v>0</v>
      </c>
      <c r="D145" s="715">
        <f>'BR1'!D145</f>
        <v>0</v>
      </c>
      <c r="E145" s="716">
        <f>'BR1'!E145</f>
        <v>0</v>
      </c>
      <c r="F145" s="1451">
        <f t="shared" si="50"/>
        <v>0</v>
      </c>
      <c r="G145" s="1452" t="str">
        <f t="shared" si="51"/>
        <v/>
      </c>
      <c r="H145" s="1470">
        <f t="shared" si="52"/>
        <v>0</v>
      </c>
      <c r="I145" s="1312">
        <f>'BR1'!I145</f>
        <v>0</v>
      </c>
      <c r="J145" s="1257">
        <f t="shared" si="53"/>
        <v>0</v>
      </c>
      <c r="K145" s="1455">
        <f>'BR1'!K145</f>
        <v>0</v>
      </c>
      <c r="L145" s="1246">
        <f t="shared" si="54"/>
        <v>0</v>
      </c>
      <c r="M145" s="1471">
        <f>'BR1'!M145</f>
        <v>0</v>
      </c>
      <c r="N145" s="1472">
        <f t="shared" si="55"/>
        <v>0</v>
      </c>
      <c r="O145" s="1459">
        <f>'BR1'!O145</f>
        <v>0</v>
      </c>
      <c r="P145" s="1473">
        <f t="shared" si="56"/>
        <v>0</v>
      </c>
      <c r="Q145" s="1459">
        <f>'BR1'!Q145</f>
        <v>0</v>
      </c>
      <c r="R145" s="1473">
        <f t="shared" si="57"/>
        <v>0</v>
      </c>
      <c r="S145" s="1459">
        <f>'BR1'!S145</f>
        <v>0</v>
      </c>
      <c r="T145" s="1473">
        <f t="shared" si="58"/>
        <v>0</v>
      </c>
      <c r="U145" s="1461">
        <f>'J-Pers'!$J33</f>
        <v>0</v>
      </c>
      <c r="V145" s="1474">
        <f>'BR1'!V145</f>
        <v>0</v>
      </c>
      <c r="AA145" s="1475">
        <f t="shared" si="31"/>
        <v>0</v>
      </c>
      <c r="AB145" s="1475">
        <f t="shared" si="32"/>
        <v>0</v>
      </c>
      <c r="AC145" s="1475">
        <f t="shared" si="33"/>
        <v>0</v>
      </c>
      <c r="AD145" s="799"/>
      <c r="AE145" s="1483"/>
      <c r="AF145" s="1483"/>
      <c r="AG145" s="1484"/>
      <c r="AL145" s="1350"/>
      <c r="AM145" s="1350"/>
      <c r="AN145" s="1350"/>
      <c r="AO145" s="1350"/>
      <c r="AP145" s="1466">
        <f>'J-Pers'!$AL33*'BR2'!G145</f>
        <v>0</v>
      </c>
      <c r="AQ145" s="1466">
        <f>'J-Pers'!$AL33*'BR2'!I145</f>
        <v>0</v>
      </c>
      <c r="AR145" s="1466">
        <f>'J-Pers'!$AL33*'BR2'!K145</f>
        <v>0</v>
      </c>
      <c r="AS145" s="1466">
        <f>'J-Pers'!$AL33*'BR2'!M145</f>
        <v>0</v>
      </c>
      <c r="AT145" s="1466">
        <f>'J-Pers'!$AL33*'BR2'!O145</f>
        <v>0</v>
      </c>
      <c r="AU145" s="1466">
        <f>'J-Pers'!$AL33*'BR2'!Q145</f>
        <v>0</v>
      </c>
      <c r="AV145" s="1466">
        <f>'J-Pers'!$AL33*'BR2'!S145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'BR1'!B146</f>
        <v>0</v>
      </c>
      <c r="C146" s="1450">
        <f>'BR1'!C146</f>
        <v>0</v>
      </c>
      <c r="D146" s="715">
        <f>'BR1'!D146</f>
        <v>0</v>
      </c>
      <c r="E146" s="716">
        <f>'BR1'!E146</f>
        <v>0</v>
      </c>
      <c r="F146" s="1451">
        <f t="shared" si="50"/>
        <v>0</v>
      </c>
      <c r="G146" s="1452" t="str">
        <f t="shared" si="51"/>
        <v/>
      </c>
      <c r="H146" s="1470">
        <f t="shared" si="52"/>
        <v>0</v>
      </c>
      <c r="I146" s="1312">
        <f>'BR1'!I146</f>
        <v>0</v>
      </c>
      <c r="J146" s="1257">
        <f t="shared" si="53"/>
        <v>0</v>
      </c>
      <c r="K146" s="1455">
        <f>'BR1'!K146</f>
        <v>0</v>
      </c>
      <c r="L146" s="1246">
        <f t="shared" si="54"/>
        <v>0</v>
      </c>
      <c r="M146" s="1471">
        <f>'BR1'!M146</f>
        <v>0</v>
      </c>
      <c r="N146" s="1472">
        <f t="shared" si="55"/>
        <v>0</v>
      </c>
      <c r="O146" s="1459">
        <f>'BR1'!O146</f>
        <v>0</v>
      </c>
      <c r="P146" s="1473">
        <f t="shared" si="56"/>
        <v>0</v>
      </c>
      <c r="Q146" s="1459">
        <f>'BR1'!Q146</f>
        <v>0</v>
      </c>
      <c r="R146" s="1473">
        <f t="shared" si="57"/>
        <v>0</v>
      </c>
      <c r="S146" s="1459">
        <f>'BR1'!S146</f>
        <v>0</v>
      </c>
      <c r="T146" s="1473">
        <f t="shared" si="58"/>
        <v>0</v>
      </c>
      <c r="U146" s="1461">
        <f>'J-Pers'!$J34</f>
        <v>0</v>
      </c>
      <c r="V146" s="1474">
        <f>'BR1'!V146</f>
        <v>0</v>
      </c>
      <c r="AA146" s="1475">
        <f t="shared" si="31"/>
        <v>0</v>
      </c>
      <c r="AB146" s="1475">
        <f t="shared" si="32"/>
        <v>0</v>
      </c>
      <c r="AC146" s="1475">
        <f t="shared" si="33"/>
        <v>0</v>
      </c>
      <c r="AD146" s="799"/>
      <c r="AE146" s="1483"/>
      <c r="AF146" s="1483"/>
      <c r="AG146" s="1484"/>
      <c r="AL146" s="1350"/>
      <c r="AM146" s="1350"/>
      <c r="AN146" s="1350"/>
      <c r="AO146" s="1350"/>
      <c r="AP146" s="1466">
        <f>'J-Pers'!$AL34*'BR2'!G146</f>
        <v>0</v>
      </c>
      <c r="AQ146" s="1466">
        <f>'J-Pers'!$AL34*'BR2'!I146</f>
        <v>0</v>
      </c>
      <c r="AR146" s="1466">
        <f>'J-Pers'!$AL34*'BR2'!K146</f>
        <v>0</v>
      </c>
      <c r="AS146" s="1466">
        <f>'J-Pers'!$AL34*'BR2'!M146</f>
        <v>0</v>
      </c>
      <c r="AT146" s="1466">
        <f>'J-Pers'!$AL34*'BR2'!O146</f>
        <v>0</v>
      </c>
      <c r="AU146" s="1466">
        <f>'J-Pers'!$AL34*'BR2'!Q146</f>
        <v>0</v>
      </c>
      <c r="AV146" s="1466">
        <f>'J-Pers'!$AL34*'BR2'!S146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'BR1'!B147</f>
        <v>0</v>
      </c>
      <c r="C147" s="1450">
        <f>'BR1'!C147</f>
        <v>0</v>
      </c>
      <c r="D147" s="715">
        <f>'BR1'!D147</f>
        <v>0</v>
      </c>
      <c r="E147" s="716">
        <f>'BR1'!E147</f>
        <v>0</v>
      </c>
      <c r="F147" s="1451">
        <f t="shared" si="50"/>
        <v>0</v>
      </c>
      <c r="G147" s="1452" t="str">
        <f t="shared" si="51"/>
        <v/>
      </c>
      <c r="H147" s="1470">
        <f t="shared" si="52"/>
        <v>0</v>
      </c>
      <c r="I147" s="1312">
        <f>'BR1'!I147</f>
        <v>0</v>
      </c>
      <c r="J147" s="1257">
        <f t="shared" si="53"/>
        <v>0</v>
      </c>
      <c r="K147" s="1455">
        <f>'BR1'!K147</f>
        <v>0</v>
      </c>
      <c r="L147" s="1246">
        <f t="shared" si="54"/>
        <v>0</v>
      </c>
      <c r="M147" s="1471">
        <f>'BR1'!M147</f>
        <v>0</v>
      </c>
      <c r="N147" s="1472">
        <f t="shared" si="55"/>
        <v>0</v>
      </c>
      <c r="O147" s="1459">
        <f>'BR1'!O147</f>
        <v>0</v>
      </c>
      <c r="P147" s="1473">
        <f t="shared" si="56"/>
        <v>0</v>
      </c>
      <c r="Q147" s="1459">
        <f>'BR1'!Q147</f>
        <v>0</v>
      </c>
      <c r="R147" s="1473">
        <f t="shared" si="57"/>
        <v>0</v>
      </c>
      <c r="S147" s="1459">
        <f>'BR1'!S147</f>
        <v>0</v>
      </c>
      <c r="T147" s="1473">
        <f t="shared" si="58"/>
        <v>0</v>
      </c>
      <c r="U147" s="1461">
        <f>'J-Pers'!$J35</f>
        <v>0</v>
      </c>
      <c r="V147" s="1474">
        <f>'BR1'!V147</f>
        <v>0</v>
      </c>
      <c r="AA147" s="1475">
        <f t="shared" si="31"/>
        <v>0</v>
      </c>
      <c r="AB147" s="1475">
        <f t="shared" si="32"/>
        <v>0</v>
      </c>
      <c r="AC147" s="1475">
        <f t="shared" si="33"/>
        <v>0</v>
      </c>
      <c r="AD147" s="799"/>
      <c r="AE147" s="1483"/>
      <c r="AF147" s="1483"/>
      <c r="AG147" s="1484"/>
      <c r="AL147" s="1350"/>
      <c r="AM147" s="1350"/>
      <c r="AN147" s="1350"/>
      <c r="AO147" s="1350"/>
      <c r="AP147" s="1466">
        <f>'J-Pers'!$AL35*'BR2'!G147</f>
        <v>0</v>
      </c>
      <c r="AQ147" s="1466">
        <f>'J-Pers'!$AL35*'BR2'!I147</f>
        <v>0</v>
      </c>
      <c r="AR147" s="1466">
        <f>'J-Pers'!$AL35*'BR2'!K147</f>
        <v>0</v>
      </c>
      <c r="AS147" s="1466">
        <f>'J-Pers'!$AL35*'BR2'!M147</f>
        <v>0</v>
      </c>
      <c r="AT147" s="1466">
        <f>'J-Pers'!$AL35*'BR2'!O147</f>
        <v>0</v>
      </c>
      <c r="AU147" s="1466">
        <f>'J-Pers'!$AL35*'BR2'!Q147</f>
        <v>0</v>
      </c>
      <c r="AV147" s="1466">
        <f>'J-Pers'!$AL35*'BR2'!S147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'BR1'!B148</f>
        <v>0</v>
      </c>
      <c r="C148" s="1450">
        <f>'BR1'!C148</f>
        <v>0</v>
      </c>
      <c r="D148" s="715">
        <f>'BR1'!D148</f>
        <v>0</v>
      </c>
      <c r="E148" s="716">
        <f>'BR1'!E148</f>
        <v>0</v>
      </c>
      <c r="F148" s="1451">
        <f t="shared" si="50"/>
        <v>0</v>
      </c>
      <c r="G148" s="1452" t="str">
        <f t="shared" si="51"/>
        <v/>
      </c>
      <c r="H148" s="1470">
        <f t="shared" si="52"/>
        <v>0</v>
      </c>
      <c r="I148" s="1312">
        <f>'BR1'!I148</f>
        <v>0</v>
      </c>
      <c r="J148" s="1257">
        <f t="shared" si="53"/>
        <v>0</v>
      </c>
      <c r="K148" s="1455">
        <f>'BR1'!K148</f>
        <v>0</v>
      </c>
      <c r="L148" s="1246">
        <f t="shared" si="54"/>
        <v>0</v>
      </c>
      <c r="M148" s="1471">
        <f>'BR1'!M148</f>
        <v>0</v>
      </c>
      <c r="N148" s="1472">
        <f t="shared" si="55"/>
        <v>0</v>
      </c>
      <c r="O148" s="1459">
        <f>'BR1'!O148</f>
        <v>0</v>
      </c>
      <c r="P148" s="1473">
        <f t="shared" si="56"/>
        <v>0</v>
      </c>
      <c r="Q148" s="1459">
        <f>'BR1'!Q148</f>
        <v>0</v>
      </c>
      <c r="R148" s="1473">
        <f t="shared" si="57"/>
        <v>0</v>
      </c>
      <c r="S148" s="1459">
        <f>'BR1'!S148</f>
        <v>0</v>
      </c>
      <c r="T148" s="1473">
        <f t="shared" si="58"/>
        <v>0</v>
      </c>
      <c r="U148" s="1461">
        <f>'J-Pers'!$J36</f>
        <v>0</v>
      </c>
      <c r="V148" s="1474">
        <f>'BR1'!V148</f>
        <v>0</v>
      </c>
      <c r="AA148" s="1475">
        <f t="shared" si="31"/>
        <v>0</v>
      </c>
      <c r="AB148" s="1475">
        <f t="shared" si="32"/>
        <v>0</v>
      </c>
      <c r="AC148" s="1475">
        <f t="shared" si="33"/>
        <v>0</v>
      </c>
      <c r="AD148" s="799"/>
      <c r="AE148" s="1483"/>
      <c r="AF148" s="1483"/>
      <c r="AG148" s="1484"/>
      <c r="AL148" s="1350"/>
      <c r="AM148" s="1350"/>
      <c r="AN148" s="1350"/>
      <c r="AO148" s="1350"/>
      <c r="AP148" s="1466">
        <f>'J-Pers'!$AL36*'BR2'!G148</f>
        <v>0</v>
      </c>
      <c r="AQ148" s="1466">
        <f>'J-Pers'!$AL36*'BR2'!I148</f>
        <v>0</v>
      </c>
      <c r="AR148" s="1466">
        <f>'J-Pers'!$AL36*'BR2'!K148</f>
        <v>0</v>
      </c>
      <c r="AS148" s="1466">
        <f>'J-Pers'!$AL36*'BR2'!M148</f>
        <v>0</v>
      </c>
      <c r="AT148" s="1466">
        <f>'J-Pers'!$AL36*'BR2'!O148</f>
        <v>0</v>
      </c>
      <c r="AU148" s="1466">
        <f>'J-Pers'!$AL36*'BR2'!Q148</f>
        <v>0</v>
      </c>
      <c r="AV148" s="1466">
        <f>'J-Pers'!$AL36*'BR2'!S148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'BR1'!B149</f>
        <v>0</v>
      </c>
      <c r="C149" s="1486">
        <f>'BR1'!C149</f>
        <v>0</v>
      </c>
      <c r="D149" s="1487">
        <f>'BR1'!D149</f>
        <v>0</v>
      </c>
      <c r="E149" s="1488">
        <f>'BR1'!E149</f>
        <v>0</v>
      </c>
      <c r="F149" s="1489">
        <f t="shared" si="50"/>
        <v>0</v>
      </c>
      <c r="G149" s="1490" t="str">
        <f t="shared" si="51"/>
        <v/>
      </c>
      <c r="H149" s="1491">
        <f t="shared" si="52"/>
        <v>0</v>
      </c>
      <c r="I149" s="1317">
        <f>'BR1'!I149</f>
        <v>0</v>
      </c>
      <c r="J149" s="1264">
        <f t="shared" si="53"/>
        <v>0</v>
      </c>
      <c r="K149" s="1492">
        <f>'BR1'!K149</f>
        <v>0</v>
      </c>
      <c r="L149" s="1266">
        <f t="shared" si="54"/>
        <v>0</v>
      </c>
      <c r="M149" s="1493">
        <f>'BR1'!M149</f>
        <v>0</v>
      </c>
      <c r="N149" s="1494">
        <f t="shared" si="55"/>
        <v>0</v>
      </c>
      <c r="O149" s="1495">
        <f>'BR1'!O149</f>
        <v>0</v>
      </c>
      <c r="P149" s="1496">
        <f t="shared" si="56"/>
        <v>0</v>
      </c>
      <c r="Q149" s="1495">
        <f>'BR1'!Q149</f>
        <v>0</v>
      </c>
      <c r="R149" s="1496">
        <f t="shared" si="57"/>
        <v>0</v>
      </c>
      <c r="S149" s="1495">
        <f>'BR1'!S149</f>
        <v>0</v>
      </c>
      <c r="T149" s="1496">
        <f t="shared" si="58"/>
        <v>0</v>
      </c>
      <c r="U149" s="1497">
        <f>'J-Pers'!$J37</f>
        <v>0</v>
      </c>
      <c r="V149" s="1498">
        <f>'BR1'!V149</f>
        <v>0</v>
      </c>
      <c r="AA149" s="1475">
        <f t="shared" si="31"/>
        <v>0</v>
      </c>
      <c r="AB149" s="1475">
        <f t="shared" si="32"/>
        <v>0</v>
      </c>
      <c r="AC149" s="1475">
        <f t="shared" si="33"/>
        <v>0</v>
      </c>
      <c r="AD149" s="799"/>
      <c r="AE149" s="1465"/>
      <c r="AF149" s="1479"/>
      <c r="AG149" s="1480"/>
      <c r="AL149" s="1350"/>
      <c r="AM149" s="1350"/>
      <c r="AN149" s="1350"/>
      <c r="AO149" s="1350"/>
      <c r="AP149" s="1466">
        <f>'J-Pers'!$AL37*'BR2'!G149</f>
        <v>0</v>
      </c>
      <c r="AQ149" s="1466">
        <f>'J-Pers'!$AL37*'BR2'!I149</f>
        <v>0</v>
      </c>
      <c r="AR149" s="1466">
        <f>'J-Pers'!$AL37*'BR2'!K149</f>
        <v>0</v>
      </c>
      <c r="AS149" s="1466">
        <f>'J-Pers'!$AL37*'BR2'!M149</f>
        <v>0</v>
      </c>
      <c r="AT149" s="1466">
        <f>'J-Pers'!$AL37*'BR2'!O149</f>
        <v>0</v>
      </c>
      <c r="AU149" s="1466">
        <f>'J-Pers'!$AL37*'BR2'!Q149</f>
        <v>0</v>
      </c>
      <c r="AV149" s="1466">
        <f>'J-Pers'!$AL37*'BR2'!S149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I122:BP122"/>
    <mergeCell ref="BF113:BG114"/>
    <mergeCell ref="AZ122:BG122"/>
    <mergeCell ref="AZ113:BE114"/>
    <mergeCell ref="A117:F118"/>
    <mergeCell ref="G63:N63"/>
    <mergeCell ref="G88:N88"/>
    <mergeCell ref="G117:N117"/>
    <mergeCell ref="G102:N102"/>
    <mergeCell ref="BO114:BP114"/>
    <mergeCell ref="U86:V86"/>
    <mergeCell ref="U78:V78"/>
    <mergeCell ref="U74:V74"/>
    <mergeCell ref="U79:V79"/>
    <mergeCell ref="U80:V80"/>
    <mergeCell ref="U81:V81"/>
    <mergeCell ref="U76:V76"/>
    <mergeCell ref="U68:V68"/>
    <mergeCell ref="U105:V105"/>
    <mergeCell ref="U106:V106"/>
    <mergeCell ref="U107:V107"/>
    <mergeCell ref="U77:V77"/>
    <mergeCell ref="AA63:AA66"/>
    <mergeCell ref="BI111:BP112"/>
    <mergeCell ref="G4:L4"/>
    <mergeCell ref="L20:M20"/>
    <mergeCell ref="L7:L8"/>
    <mergeCell ref="A6:B7"/>
    <mergeCell ref="C6:E7"/>
    <mergeCell ref="A8:E8"/>
    <mergeCell ref="A9:E9"/>
    <mergeCell ref="M4:N4"/>
    <mergeCell ref="A11:E11"/>
    <mergeCell ref="C5:F5"/>
    <mergeCell ref="J7:J8"/>
    <mergeCell ref="A14:C14"/>
    <mergeCell ref="I5:J5"/>
    <mergeCell ref="K5:L5"/>
    <mergeCell ref="E17:K17"/>
    <mergeCell ref="E18:K18"/>
    <mergeCell ref="L17:N18"/>
    <mergeCell ref="B68:E68"/>
    <mergeCell ref="B70:E70"/>
    <mergeCell ref="B71:E71"/>
    <mergeCell ref="B67:E67"/>
    <mergeCell ref="B80:E80"/>
    <mergeCell ref="H7:H8"/>
    <mergeCell ref="A10:E10"/>
    <mergeCell ref="A12:E12"/>
    <mergeCell ref="B20:F20"/>
    <mergeCell ref="B17:D18"/>
    <mergeCell ref="V7:V8"/>
    <mergeCell ref="AZ111:BG112"/>
    <mergeCell ref="U66:V66"/>
    <mergeCell ref="B75:E75"/>
    <mergeCell ref="B83:E83"/>
    <mergeCell ref="B74:E74"/>
    <mergeCell ref="B111:E111"/>
    <mergeCell ref="B110:E110"/>
    <mergeCell ref="B95:E95"/>
    <mergeCell ref="B96:E96"/>
    <mergeCell ref="AP87:AX87"/>
    <mergeCell ref="B78:E78"/>
    <mergeCell ref="B79:E79"/>
    <mergeCell ref="U67:V67"/>
    <mergeCell ref="AP101:AX101"/>
    <mergeCell ref="H37:K37"/>
    <mergeCell ref="A31:N33"/>
    <mergeCell ref="B76:E76"/>
    <mergeCell ref="B77:E77"/>
    <mergeCell ref="B84:E84"/>
    <mergeCell ref="D36:F36"/>
    <mergeCell ref="B72:E72"/>
    <mergeCell ref="B69:E69"/>
    <mergeCell ref="D37:F37"/>
    <mergeCell ref="A1:E1"/>
    <mergeCell ref="F61:G61"/>
    <mergeCell ref="F55:G55"/>
    <mergeCell ref="A63:F64"/>
    <mergeCell ref="B100:E100"/>
    <mergeCell ref="B109:E109"/>
    <mergeCell ref="B97:E97"/>
    <mergeCell ref="B108:E108"/>
    <mergeCell ref="B99:E99"/>
    <mergeCell ref="B93:E93"/>
    <mergeCell ref="B86:E86"/>
    <mergeCell ref="B94:E94"/>
    <mergeCell ref="A88:F89"/>
    <mergeCell ref="F7:F8"/>
    <mergeCell ref="A102:F103"/>
    <mergeCell ref="B81:E81"/>
    <mergeCell ref="B82:E82"/>
    <mergeCell ref="C24:E24"/>
    <mergeCell ref="C25:E25"/>
    <mergeCell ref="C26:E26"/>
    <mergeCell ref="C27:E27"/>
    <mergeCell ref="C4:F4"/>
    <mergeCell ref="D38:F38"/>
    <mergeCell ref="B73:E73"/>
    <mergeCell ref="U7:U8"/>
    <mergeCell ref="F2:G2"/>
    <mergeCell ref="F1:G1"/>
    <mergeCell ref="N7:N8"/>
    <mergeCell ref="G20:J20"/>
    <mergeCell ref="L53:L54"/>
    <mergeCell ref="H53:H54"/>
    <mergeCell ref="N53:N54"/>
    <mergeCell ref="K1:L1"/>
    <mergeCell ref="K2:L2"/>
    <mergeCell ref="S5:T5"/>
    <mergeCell ref="Q4:T4"/>
    <mergeCell ref="R53:R54"/>
    <mergeCell ref="R7:R8"/>
    <mergeCell ref="T7:T8"/>
    <mergeCell ref="T53:T54"/>
    <mergeCell ref="P7:P8"/>
    <mergeCell ref="M5:N5"/>
    <mergeCell ref="Q5:R5"/>
    <mergeCell ref="O5:P5"/>
    <mergeCell ref="P53:P54"/>
    <mergeCell ref="J53:J54"/>
    <mergeCell ref="H36:K36"/>
    <mergeCell ref="G5:H5"/>
    <mergeCell ref="B123:E123"/>
    <mergeCell ref="B98:E98"/>
    <mergeCell ref="U84:V84"/>
    <mergeCell ref="U82:V82"/>
    <mergeCell ref="U85:V85"/>
    <mergeCell ref="B113:E113"/>
    <mergeCell ref="B85:E85"/>
    <mergeCell ref="B122:E122"/>
    <mergeCell ref="B121:C121"/>
    <mergeCell ref="B107:E107"/>
    <mergeCell ref="B114:E114"/>
    <mergeCell ref="B112:E112"/>
    <mergeCell ref="A115:N116"/>
    <mergeCell ref="AF127:AF128"/>
    <mergeCell ref="AE127:AE128"/>
    <mergeCell ref="U96:V96"/>
    <mergeCell ref="U111:V111"/>
    <mergeCell ref="U93:V93"/>
    <mergeCell ref="U91:V91"/>
    <mergeCell ref="U92:V92"/>
    <mergeCell ref="U83:V83"/>
    <mergeCell ref="BF115:BG117"/>
    <mergeCell ref="BO115:BP117"/>
    <mergeCell ref="AQ9:AX9"/>
    <mergeCell ref="AP122:AX122"/>
    <mergeCell ref="AA106:AA107"/>
    <mergeCell ref="U113:V113"/>
    <mergeCell ref="U114:V114"/>
    <mergeCell ref="U94:V94"/>
    <mergeCell ref="U95:V95"/>
    <mergeCell ref="U109:V109"/>
    <mergeCell ref="U110:V110"/>
    <mergeCell ref="U112:V112"/>
    <mergeCell ref="U100:V100"/>
    <mergeCell ref="AP111:AX112"/>
    <mergeCell ref="U99:V99"/>
    <mergeCell ref="U97:V97"/>
    <mergeCell ref="U98:V98"/>
    <mergeCell ref="U108:V108"/>
    <mergeCell ref="U73:V73"/>
    <mergeCell ref="U75:V75"/>
    <mergeCell ref="U72:V72"/>
    <mergeCell ref="U71:V71"/>
    <mergeCell ref="U69:V69"/>
    <mergeCell ref="U70:V70"/>
    <mergeCell ref="U64:V64"/>
  </mergeCells>
  <phoneticPr fontId="23" type="noConversion"/>
  <conditionalFormatting sqref="L20:M20">
    <cfRule type="expression" dxfId="40" priority="4">
      <formula>IF($L$20="active",TRUE,FALSE)</formula>
    </cfRule>
  </conditionalFormatting>
  <conditionalFormatting sqref="E14">
    <cfRule type="expression" dxfId="39" priority="1">
      <formula>IF(AND($A$14="(V)  INDIRECT COSTS (LHJ-TD)",$E$14&gt;25%),TRUE,FALSE)</formula>
    </cfRule>
    <cfRule type="expression" dxfId="38" priority="2">
      <formula>IF(AND($A$14="(V)  INDIRECT COSTS (LHJ-P)",$E$14&gt;25%),TRUE,FALSE)</formula>
    </cfRule>
    <cfRule type="expression" dxfId="37" priority="3">
      <formula>IF(AND($A$14="(V)  INDIRECT COSTS (CBO-P)",$E$14&gt;15%),TRUE,FALSE)</formula>
    </cfRule>
  </conditionalFormatting>
  <dataValidations xWindow="575"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D125:D149 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420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142</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'BR2'!C4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'BR2'!C5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'BR2'!C6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'BR2'!A14:C14</f>
        <v>(V)  INDIRECT COSTS (CBO-TP)</v>
      </c>
      <c r="B14" s="3065"/>
      <c r="C14" s="3065"/>
      <c r="D14" s="859" t="str">
        <f>IF(A14=AC165,"(15.00% max)","(25.00% max)")</f>
        <v>(15.00% max)</v>
      </c>
      <c r="E14" s="860">
        <f>'BR2'!E14</f>
        <v>0</v>
      </c>
      <c r="F14" s="861">
        <f>ROUND(F13,0)</f>
        <v>0</v>
      </c>
      <c r="G14" s="2253" t="str">
        <f>IF(AND(F14&lt;&gt;0, 1-I14-K14-Q14-S14-M14-O14),1-I14-K14-Q14-S14-M14-O14,"")</f>
        <v/>
      </c>
      <c r="H14" s="862">
        <f>ROUND(IF((F14*G14)&lt;0.001,"",F14*G14),0)</f>
        <v>0</v>
      </c>
      <c r="I14" s="863">
        <f>'BR2'!I14</f>
        <v>0</v>
      </c>
      <c r="J14" s="864">
        <f>ROUND(I14*F14,0)</f>
        <v>0</v>
      </c>
      <c r="K14" s="2254">
        <f>'BR2'!K14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87" t="str">
        <f>IF('Fund Rec'!U17&gt;('Fund Rec'!Z9*'BR2'!G20),("Budget revision shift per line item exceeds "&amp;TEXT('Fund Rec'!Z9,"0%")&amp;" of contract total and requires a formal amendment."),IF('Fund Rec'!U17&gt;'Fund Rec'!Z11,("Budget Revision Shift Exceeds Allowable Limits. Over "&amp;TEXT('Fund Rec'!Z11,"$#,###")&amp;". Please Revise."),""))</f>
        <v/>
      </c>
      <c r="M17" s="3088"/>
      <c r="N17" s="3089"/>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87"/>
      <c r="M18" s="3088"/>
      <c r="N18" s="3089"/>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IF('BR3'!$L$20="ACTIVE","",IF('BR2'!$L$20="ACTIVE","The BR2 is currently 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'BR2'!F67</f>
        <v>0</v>
      </c>
      <c r="G67" s="1228" t="str">
        <f>IF(AND(F67&lt;&gt;0, 1-I67-K67-Q67-S67-M67-O67),1-I67-K67-Q67-S67-M67-O67,"")</f>
        <v/>
      </c>
      <c r="H67" s="1229">
        <f t="shared" ref="H67:H86" si="1">IF(AND(G67*F67&lt;0.0001,G67*F67&gt;0),"",G67*F67)</f>
        <v>0</v>
      </c>
      <c r="I67" s="1230">
        <f>'BR2'!I67</f>
        <v>0</v>
      </c>
      <c r="J67" s="1229">
        <f>I67*F67</f>
        <v>0</v>
      </c>
      <c r="K67" s="1231">
        <f>'BR2'!K67</f>
        <v>0</v>
      </c>
      <c r="L67" s="1232">
        <f>K67*F67</f>
        <v>0</v>
      </c>
      <c r="M67" s="1233" t="b">
        <f>IF($F67&gt;0,($BF$115))</f>
        <v>0</v>
      </c>
      <c r="N67" s="2402">
        <f>M67*F67</f>
        <v>0</v>
      </c>
      <c r="O67" s="1234"/>
      <c r="P67" s="1235">
        <f>O67*F67</f>
        <v>0</v>
      </c>
      <c r="Q67" s="1234">
        <f>'BR2'!Q67</f>
        <v>0</v>
      </c>
      <c r="R67" s="1235">
        <f>Q67*F67</f>
        <v>0</v>
      </c>
      <c r="S67" s="1234">
        <f>'BR2'!S67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'BR2'!F68</f>
        <v>0</v>
      </c>
      <c r="G68" s="1241" t="str">
        <f>IF(AND(F68&lt;&gt;0, 1-I68-K68-Q68-S68-M68-O68),1-I68-K68-Q68-S68-M68-O68,"")</f>
        <v/>
      </c>
      <c r="H68" s="1242">
        <f t="shared" si="1"/>
        <v>0</v>
      </c>
      <c r="I68" s="1243">
        <f>'BR2'!I68</f>
        <v>0</v>
      </c>
      <c r="J68" s="1244">
        <f>I68*F68</f>
        <v>0</v>
      </c>
      <c r="K68" s="1245">
        <f>'BR2'!K68</f>
        <v>0</v>
      </c>
      <c r="L68" s="1246">
        <f>K68*F68</f>
        <v>0</v>
      </c>
      <c r="M68" s="1233" t="b">
        <f>IF($F68&gt;0,($K$2))</f>
        <v>0</v>
      </c>
      <c r="N68" s="2403">
        <f t="shared" ref="N68:N86" si="2">M68*F68</f>
        <v>0</v>
      </c>
      <c r="O68" s="1247"/>
      <c r="P68" s="1248">
        <f>O68*F68</f>
        <v>0</v>
      </c>
      <c r="Q68" s="1247">
        <f>'BR2'!Q68</f>
        <v>0</v>
      </c>
      <c r="R68" s="1248">
        <f>Q68*F68</f>
        <v>0</v>
      </c>
      <c r="S68" s="1247">
        <f>'BR2'!S68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'BR2'!B69</f>
        <v>0</v>
      </c>
      <c r="C69" s="2989"/>
      <c r="D69" s="2989"/>
      <c r="E69" s="2990"/>
      <c r="F69" s="1240">
        <f>'BR2'!F69</f>
        <v>0</v>
      </c>
      <c r="G69" s="1249" t="str">
        <f t="shared" ref="G69" si="3">IF(AND(F69&lt;&gt;0, 1-I69-K69-Q69-S69-M69-O69),1-I69-K69-Q69-S69-M69-O69,"")</f>
        <v/>
      </c>
      <c r="H69" s="1250">
        <f t="shared" si="1"/>
        <v>0</v>
      </c>
      <c r="I69" s="1243"/>
      <c r="J69" s="1251"/>
      <c r="K69" s="1249">
        <f>'BR2'!K69</f>
        <v>0</v>
      </c>
      <c r="L69" s="1246">
        <f t="shared" ref="L69:L71" si="4">K69*F69</f>
        <v>0</v>
      </c>
      <c r="M69" s="1233" t="b">
        <f t="shared" ref="M69:M73" si="5">IF($F69&gt;0,($K$2))</f>
        <v>0</v>
      </c>
      <c r="N69" s="2403">
        <f t="shared" si="2"/>
        <v>0</v>
      </c>
      <c r="O69" s="1247"/>
      <c r="P69" s="1252">
        <f t="shared" ref="P69:P71" si="6">O69*F69</f>
        <v>0</v>
      </c>
      <c r="Q69" s="1247">
        <f>'BR2'!Q69</f>
        <v>0</v>
      </c>
      <c r="R69" s="1252"/>
      <c r="S69" s="1247">
        <f>'BR2'!S69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'BR2'!B70</f>
        <v>0</v>
      </c>
      <c r="C70" s="2989"/>
      <c r="D70" s="2989"/>
      <c r="E70" s="2990"/>
      <c r="F70" s="1240">
        <f>'BR2'!F70</f>
        <v>0</v>
      </c>
      <c r="G70" s="1249" t="str">
        <f t="shared" ref="G70:G86" si="8">IF(AND(F70&lt;&gt;0, 1-I70-K70-Q70-S70-M70-O70),1-I70-K70-Q70-S70-M70-O70,"")</f>
        <v/>
      </c>
      <c r="H70" s="1250">
        <f t="shared" si="1"/>
        <v>0</v>
      </c>
      <c r="I70" s="1243"/>
      <c r="J70" s="1251">
        <f>ROUND(I70*F70,2)</f>
        <v>0</v>
      </c>
      <c r="K70" s="1249">
        <f>'BR2'!K70</f>
        <v>0</v>
      </c>
      <c r="L70" s="1246">
        <f t="shared" si="4"/>
        <v>0</v>
      </c>
      <c r="M70" s="1233" t="b">
        <f t="shared" si="5"/>
        <v>0</v>
      </c>
      <c r="N70" s="2403">
        <f t="shared" si="2"/>
        <v>0</v>
      </c>
      <c r="O70" s="1247"/>
      <c r="P70" s="1252">
        <f t="shared" si="6"/>
        <v>0</v>
      </c>
      <c r="Q70" s="1247">
        <f>'BR2'!Q70</f>
        <v>0</v>
      </c>
      <c r="R70" s="1252"/>
      <c r="S70" s="1247">
        <f>'BR2'!S70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'BR2'!B71</f>
        <v>0</v>
      </c>
      <c r="C71" s="2989"/>
      <c r="D71" s="2989"/>
      <c r="E71" s="2990"/>
      <c r="F71" s="1240">
        <f>'BR2'!F71</f>
        <v>0</v>
      </c>
      <c r="G71" s="1249" t="str">
        <f t="shared" si="8"/>
        <v/>
      </c>
      <c r="H71" s="1250">
        <f t="shared" si="1"/>
        <v>0</v>
      </c>
      <c r="I71" s="1243"/>
      <c r="J71" s="1251">
        <f>ROUND(I71*F71,2)</f>
        <v>0</v>
      </c>
      <c r="K71" s="1249">
        <f>'BR2'!K71</f>
        <v>0</v>
      </c>
      <c r="L71" s="1246">
        <f t="shared" si="4"/>
        <v>0</v>
      </c>
      <c r="M71" s="1233" t="b">
        <f t="shared" si="5"/>
        <v>0</v>
      </c>
      <c r="N71" s="2403">
        <f t="shared" si="2"/>
        <v>0</v>
      </c>
      <c r="O71" s="1247"/>
      <c r="P71" s="1252">
        <f t="shared" si="6"/>
        <v>0</v>
      </c>
      <c r="Q71" s="1247">
        <f>'BR2'!Q71</f>
        <v>0</v>
      </c>
      <c r="R71" s="1252"/>
      <c r="S71" s="1247">
        <f>'BR2'!S71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'BR2'!B72</f>
        <v>0</v>
      </c>
      <c r="C72" s="2989"/>
      <c r="D72" s="2989"/>
      <c r="E72" s="2990"/>
      <c r="F72" s="1240">
        <f>'BR2'!F72</f>
        <v>0</v>
      </c>
      <c r="G72" s="1254" t="str">
        <f>IF(AND(F72&lt;&gt;0, 1-I72-K72-Q72-S72-M72-O72),1-I72-K72-Q72-S72-M72-O72,"")</f>
        <v/>
      </c>
      <c r="H72" s="1250">
        <f>IF(AND(G72*F72&lt;0.0001,G72*F72&gt;0),"",G72*F72)</f>
        <v>0</v>
      </c>
      <c r="I72" s="1243">
        <f>'BR2'!I72</f>
        <v>0</v>
      </c>
      <c r="J72" s="1255">
        <f>I72*F72</f>
        <v>0</v>
      </c>
      <c r="K72" s="1245">
        <f>'BR2'!K72</f>
        <v>0</v>
      </c>
      <c r="L72" s="1246">
        <f>K72*F72</f>
        <v>0</v>
      </c>
      <c r="M72" s="1233" t="b">
        <f t="shared" si="5"/>
        <v>0</v>
      </c>
      <c r="N72" s="2403">
        <f t="shared" si="2"/>
        <v>0</v>
      </c>
      <c r="O72" s="1247"/>
      <c r="P72" s="1252">
        <f>O72*F72</f>
        <v>0</v>
      </c>
      <c r="Q72" s="1247">
        <f>'BR2'!Q72</f>
        <v>0</v>
      </c>
      <c r="R72" s="1252"/>
      <c r="S72" s="1247">
        <f>'BR2'!S72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'BR2'!B73</f>
        <v>0</v>
      </c>
      <c r="C73" s="2989"/>
      <c r="D73" s="2989"/>
      <c r="E73" s="2990"/>
      <c r="F73" s="1240">
        <f>'BR2'!F73</f>
        <v>0</v>
      </c>
      <c r="G73" s="1256" t="str">
        <f>IF(AND(F73&lt;&gt;0, 1-I73-K73-Q73-S73-M73-O73),1-I73-K73-Q73-S73-M73-O73,"")</f>
        <v/>
      </c>
      <c r="H73" s="1250">
        <f>IF(AND(G73*F73&lt;0.0001,G73*F73&gt;0),"",G73*F73)</f>
        <v>0</v>
      </c>
      <c r="I73" s="1243">
        <f>'BR2'!I73</f>
        <v>0</v>
      </c>
      <c r="J73" s="1257">
        <f>I73*F73</f>
        <v>0</v>
      </c>
      <c r="K73" s="1245">
        <f>'BR2'!K73</f>
        <v>0</v>
      </c>
      <c r="L73" s="1246">
        <f>K73*F73</f>
        <v>0</v>
      </c>
      <c r="M73" s="1233" t="b">
        <f t="shared" si="5"/>
        <v>0</v>
      </c>
      <c r="N73" s="2403">
        <f t="shared" si="2"/>
        <v>0</v>
      </c>
      <c r="O73" s="1247"/>
      <c r="P73" s="1252">
        <f>O73*F73</f>
        <v>0</v>
      </c>
      <c r="Q73" s="1247">
        <f>'BR2'!Q73</f>
        <v>0</v>
      </c>
      <c r="R73" s="1252"/>
      <c r="S73" s="1247">
        <f>'BR2'!S73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'BR2'!B74</f>
        <v>0</v>
      </c>
      <c r="C74" s="2989"/>
      <c r="D74" s="2989"/>
      <c r="E74" s="2990"/>
      <c r="F74" s="1240">
        <f>'BR2'!F74</f>
        <v>0</v>
      </c>
      <c r="G74" s="1256" t="str">
        <f t="shared" si="8"/>
        <v/>
      </c>
      <c r="H74" s="1250">
        <f t="shared" si="1"/>
        <v>0</v>
      </c>
      <c r="I74" s="1243">
        <f>'BR2'!I74</f>
        <v>0</v>
      </c>
      <c r="J74" s="1257">
        <f t="shared" ref="J74:J86" si="10">I74*F74</f>
        <v>0</v>
      </c>
      <c r="K74" s="1245">
        <f>'BR2'!K74</f>
        <v>0</v>
      </c>
      <c r="L74" s="1246">
        <f t="shared" ref="L74:L86" si="11">K74*F74</f>
        <v>0</v>
      </c>
      <c r="M74" s="1233" t="b">
        <f t="shared" ref="M74:M86" si="12">IF($F74&gt;0,($K$2))</f>
        <v>0</v>
      </c>
      <c r="N74" s="2403">
        <f t="shared" si="2"/>
        <v>0</v>
      </c>
      <c r="O74" s="1247"/>
      <c r="P74" s="1252">
        <f t="shared" ref="P74:P86" si="13">O74*F74</f>
        <v>0</v>
      </c>
      <c r="Q74" s="1247">
        <f>'BR2'!Q74</f>
        <v>0</v>
      </c>
      <c r="R74" s="1252"/>
      <c r="S74" s="1247">
        <f>'BR2'!S74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'BR2'!B75</f>
        <v>0</v>
      </c>
      <c r="C75" s="2989"/>
      <c r="D75" s="2989"/>
      <c r="E75" s="2990"/>
      <c r="F75" s="1240">
        <f>'BR2'!F75</f>
        <v>0</v>
      </c>
      <c r="G75" s="1256" t="str">
        <f t="shared" si="8"/>
        <v/>
      </c>
      <c r="H75" s="1250">
        <f t="shared" si="1"/>
        <v>0</v>
      </c>
      <c r="I75" s="1243">
        <f>'BR2'!I75</f>
        <v>0</v>
      </c>
      <c r="J75" s="1257">
        <f t="shared" si="10"/>
        <v>0</v>
      </c>
      <c r="K75" s="1245">
        <f>'BR2'!K75</f>
        <v>0</v>
      </c>
      <c r="L75" s="1246">
        <f t="shared" si="11"/>
        <v>0</v>
      </c>
      <c r="M75" s="1233" t="b">
        <f t="shared" si="12"/>
        <v>0</v>
      </c>
      <c r="N75" s="2403">
        <f t="shared" si="2"/>
        <v>0</v>
      </c>
      <c r="O75" s="1247"/>
      <c r="P75" s="1252">
        <f t="shared" si="13"/>
        <v>0</v>
      </c>
      <c r="Q75" s="1247">
        <f>'BR2'!Q75</f>
        <v>0</v>
      </c>
      <c r="R75" s="1252"/>
      <c r="S75" s="1247">
        <f>'BR2'!S75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'BR2'!B76</f>
        <v>0</v>
      </c>
      <c r="C76" s="2989"/>
      <c r="D76" s="2989"/>
      <c r="E76" s="2990"/>
      <c r="F76" s="1240">
        <f>'BR2'!F76</f>
        <v>0</v>
      </c>
      <c r="G76" s="1256" t="str">
        <f t="shared" si="8"/>
        <v/>
      </c>
      <c r="H76" s="1250">
        <f t="shared" si="1"/>
        <v>0</v>
      </c>
      <c r="I76" s="1243">
        <f>'BR2'!I76</f>
        <v>0</v>
      </c>
      <c r="J76" s="1257">
        <f t="shared" si="10"/>
        <v>0</v>
      </c>
      <c r="K76" s="1245">
        <f>'BR2'!K76</f>
        <v>0</v>
      </c>
      <c r="L76" s="1246">
        <f t="shared" si="11"/>
        <v>0</v>
      </c>
      <c r="M76" s="1233" t="b">
        <f t="shared" si="12"/>
        <v>0</v>
      </c>
      <c r="N76" s="2403">
        <f t="shared" si="2"/>
        <v>0</v>
      </c>
      <c r="O76" s="1247"/>
      <c r="P76" s="1252">
        <f t="shared" si="13"/>
        <v>0</v>
      </c>
      <c r="Q76" s="1247">
        <f>'BR2'!Q76</f>
        <v>0</v>
      </c>
      <c r="R76" s="1252"/>
      <c r="S76" s="1247">
        <f>'BR2'!S76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'BR2'!B77</f>
        <v>0</v>
      </c>
      <c r="C77" s="2989"/>
      <c r="D77" s="2989"/>
      <c r="E77" s="2990"/>
      <c r="F77" s="1240">
        <f>'BR2'!F77</f>
        <v>0</v>
      </c>
      <c r="G77" s="1256" t="str">
        <f t="shared" si="8"/>
        <v/>
      </c>
      <c r="H77" s="1250">
        <f t="shared" si="1"/>
        <v>0</v>
      </c>
      <c r="I77" s="1243">
        <f>'BR2'!I77</f>
        <v>0</v>
      </c>
      <c r="J77" s="1257">
        <f t="shared" si="10"/>
        <v>0</v>
      </c>
      <c r="K77" s="1245">
        <f>'BR2'!K77</f>
        <v>0</v>
      </c>
      <c r="L77" s="1246">
        <f t="shared" si="11"/>
        <v>0</v>
      </c>
      <c r="M77" s="1233" t="b">
        <f t="shared" si="12"/>
        <v>0</v>
      </c>
      <c r="N77" s="2403">
        <f t="shared" si="2"/>
        <v>0</v>
      </c>
      <c r="O77" s="1247"/>
      <c r="P77" s="1252">
        <f t="shared" si="13"/>
        <v>0</v>
      </c>
      <c r="Q77" s="1247">
        <f>'BR2'!Q77</f>
        <v>0</v>
      </c>
      <c r="R77" s="1252"/>
      <c r="S77" s="1247">
        <f>'BR2'!S77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'BR2'!B78</f>
        <v>0</v>
      </c>
      <c r="C78" s="2989"/>
      <c r="D78" s="2989"/>
      <c r="E78" s="2990"/>
      <c r="F78" s="1240">
        <f>'BR2'!F78</f>
        <v>0</v>
      </c>
      <c r="G78" s="1256" t="str">
        <f t="shared" si="8"/>
        <v/>
      </c>
      <c r="H78" s="1250">
        <f t="shared" si="1"/>
        <v>0</v>
      </c>
      <c r="I78" s="1243">
        <f>'BR2'!I78</f>
        <v>0</v>
      </c>
      <c r="J78" s="1257">
        <f t="shared" si="10"/>
        <v>0</v>
      </c>
      <c r="K78" s="1245">
        <f>'BR2'!K78</f>
        <v>0</v>
      </c>
      <c r="L78" s="1246">
        <f t="shared" si="11"/>
        <v>0</v>
      </c>
      <c r="M78" s="1258" t="b">
        <f t="shared" si="12"/>
        <v>0</v>
      </c>
      <c r="N78" s="2403">
        <f t="shared" si="2"/>
        <v>0</v>
      </c>
      <c r="O78" s="1247"/>
      <c r="P78" s="1252">
        <f t="shared" si="13"/>
        <v>0</v>
      </c>
      <c r="Q78" s="1247">
        <f>'BR2'!Q78</f>
        <v>0</v>
      </c>
      <c r="R78" s="1252"/>
      <c r="S78" s="1247">
        <f>'BR2'!S78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'BR2'!B79</f>
        <v>0</v>
      </c>
      <c r="C79" s="2989"/>
      <c r="D79" s="2989"/>
      <c r="E79" s="2990"/>
      <c r="F79" s="1240">
        <f>'BR2'!F79</f>
        <v>0</v>
      </c>
      <c r="G79" s="1256" t="str">
        <f t="shared" si="8"/>
        <v/>
      </c>
      <c r="H79" s="1250">
        <f t="shared" si="1"/>
        <v>0</v>
      </c>
      <c r="I79" s="1243">
        <f>'BR2'!I79</f>
        <v>0</v>
      </c>
      <c r="J79" s="1257">
        <f t="shared" si="10"/>
        <v>0</v>
      </c>
      <c r="K79" s="1245">
        <f>'BR2'!K79</f>
        <v>0</v>
      </c>
      <c r="L79" s="1246">
        <f t="shared" si="11"/>
        <v>0</v>
      </c>
      <c r="M79" s="1233" t="b">
        <f t="shared" si="12"/>
        <v>0</v>
      </c>
      <c r="N79" s="2403">
        <f t="shared" si="2"/>
        <v>0</v>
      </c>
      <c r="O79" s="1247"/>
      <c r="P79" s="1252">
        <f t="shared" si="13"/>
        <v>0</v>
      </c>
      <c r="Q79" s="1247">
        <f>'BR2'!Q79</f>
        <v>0</v>
      </c>
      <c r="R79" s="1252"/>
      <c r="S79" s="1247">
        <f>'BR2'!S79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'BR2'!B80</f>
        <v>0</v>
      </c>
      <c r="C80" s="2989"/>
      <c r="D80" s="2989"/>
      <c r="E80" s="2990"/>
      <c r="F80" s="1240">
        <f>'BR2'!F80</f>
        <v>0</v>
      </c>
      <c r="G80" s="1256" t="str">
        <f t="shared" si="8"/>
        <v/>
      </c>
      <c r="H80" s="1250">
        <f t="shared" si="1"/>
        <v>0</v>
      </c>
      <c r="I80" s="1243">
        <f>'BR2'!I80</f>
        <v>0</v>
      </c>
      <c r="J80" s="1257">
        <f t="shared" si="10"/>
        <v>0</v>
      </c>
      <c r="K80" s="1245">
        <f>'BR2'!K80</f>
        <v>0</v>
      </c>
      <c r="L80" s="1246">
        <f t="shared" si="11"/>
        <v>0</v>
      </c>
      <c r="M80" s="1233" t="b">
        <f t="shared" si="12"/>
        <v>0</v>
      </c>
      <c r="N80" s="2403">
        <f t="shared" si="2"/>
        <v>0</v>
      </c>
      <c r="O80" s="1247"/>
      <c r="P80" s="1252">
        <f t="shared" si="13"/>
        <v>0</v>
      </c>
      <c r="Q80" s="1247">
        <f>'BR2'!Q80</f>
        <v>0</v>
      </c>
      <c r="R80" s="1252"/>
      <c r="S80" s="1247">
        <f>'BR2'!S80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'BR2'!B81</f>
        <v>0</v>
      </c>
      <c r="C81" s="2989"/>
      <c r="D81" s="2989"/>
      <c r="E81" s="2990"/>
      <c r="F81" s="1240">
        <f>'BR2'!F81</f>
        <v>0</v>
      </c>
      <c r="G81" s="1256" t="str">
        <f t="shared" si="8"/>
        <v/>
      </c>
      <c r="H81" s="1250">
        <f t="shared" si="1"/>
        <v>0</v>
      </c>
      <c r="I81" s="1243">
        <f>'BR2'!I81</f>
        <v>0</v>
      </c>
      <c r="J81" s="1257">
        <f t="shared" si="10"/>
        <v>0</v>
      </c>
      <c r="K81" s="1245">
        <f>'BR2'!K81</f>
        <v>0</v>
      </c>
      <c r="L81" s="1246">
        <f t="shared" si="11"/>
        <v>0</v>
      </c>
      <c r="M81" s="1233" t="b">
        <f t="shared" si="12"/>
        <v>0</v>
      </c>
      <c r="N81" s="2403">
        <f t="shared" si="2"/>
        <v>0</v>
      </c>
      <c r="O81" s="1247"/>
      <c r="P81" s="1252">
        <f t="shared" si="13"/>
        <v>0</v>
      </c>
      <c r="Q81" s="1247">
        <f>'BR2'!Q81</f>
        <v>0</v>
      </c>
      <c r="R81" s="1252"/>
      <c r="S81" s="1247">
        <f>'BR2'!S81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'BR2'!B82</f>
        <v>0</v>
      </c>
      <c r="C82" s="2989"/>
      <c r="D82" s="2989"/>
      <c r="E82" s="2990"/>
      <c r="F82" s="1240">
        <f>'BR2'!F82</f>
        <v>0</v>
      </c>
      <c r="G82" s="1256" t="str">
        <f t="shared" si="8"/>
        <v/>
      </c>
      <c r="H82" s="1250">
        <f t="shared" si="1"/>
        <v>0</v>
      </c>
      <c r="I82" s="1243">
        <f>'BR2'!I82</f>
        <v>0</v>
      </c>
      <c r="J82" s="1257">
        <f t="shared" si="10"/>
        <v>0</v>
      </c>
      <c r="K82" s="1245">
        <f>'BR2'!K82</f>
        <v>0</v>
      </c>
      <c r="L82" s="1246">
        <f t="shared" si="11"/>
        <v>0</v>
      </c>
      <c r="M82" s="1233" t="b">
        <f t="shared" si="12"/>
        <v>0</v>
      </c>
      <c r="N82" s="1246">
        <f t="shared" si="2"/>
        <v>0</v>
      </c>
      <c r="O82" s="1247"/>
      <c r="P82" s="1252">
        <f t="shared" si="13"/>
        <v>0</v>
      </c>
      <c r="Q82" s="1247">
        <f>'BR2'!Q82</f>
        <v>0</v>
      </c>
      <c r="R82" s="1252"/>
      <c r="S82" s="1247">
        <f>'BR2'!S82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'BR2'!B83</f>
        <v>0</v>
      </c>
      <c r="C83" s="2989"/>
      <c r="D83" s="2989"/>
      <c r="E83" s="2990"/>
      <c r="F83" s="1240">
        <f>'BR2'!F83</f>
        <v>0</v>
      </c>
      <c r="G83" s="1256" t="str">
        <f t="shared" si="8"/>
        <v/>
      </c>
      <c r="H83" s="1250">
        <f t="shared" si="1"/>
        <v>0</v>
      </c>
      <c r="I83" s="1243">
        <f>'BR2'!I83</f>
        <v>0</v>
      </c>
      <c r="J83" s="1257">
        <f t="shared" si="10"/>
        <v>0</v>
      </c>
      <c r="K83" s="1245">
        <f>'BR2'!K83</f>
        <v>0</v>
      </c>
      <c r="L83" s="1246">
        <f t="shared" si="11"/>
        <v>0</v>
      </c>
      <c r="M83" s="1233" t="b">
        <f t="shared" si="12"/>
        <v>0</v>
      </c>
      <c r="N83" s="1246">
        <f t="shared" si="2"/>
        <v>0</v>
      </c>
      <c r="O83" s="1247"/>
      <c r="P83" s="1252">
        <f t="shared" si="13"/>
        <v>0</v>
      </c>
      <c r="Q83" s="1247">
        <f>'BR2'!Q83</f>
        <v>0</v>
      </c>
      <c r="R83" s="1252"/>
      <c r="S83" s="1247">
        <f>'BR2'!S83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'BR2'!B84</f>
        <v>0</v>
      </c>
      <c r="C84" s="2989"/>
      <c r="D84" s="2989"/>
      <c r="E84" s="2990"/>
      <c r="F84" s="1240">
        <f>'BR2'!F84</f>
        <v>0</v>
      </c>
      <c r="G84" s="1256" t="str">
        <f t="shared" si="8"/>
        <v/>
      </c>
      <c r="H84" s="1250">
        <f t="shared" si="1"/>
        <v>0</v>
      </c>
      <c r="I84" s="1243">
        <f>'BR2'!I84</f>
        <v>0</v>
      </c>
      <c r="J84" s="1257">
        <f t="shared" si="10"/>
        <v>0</v>
      </c>
      <c r="K84" s="1245">
        <f>'BR2'!K84</f>
        <v>0</v>
      </c>
      <c r="L84" s="1246">
        <f t="shared" si="11"/>
        <v>0</v>
      </c>
      <c r="M84" s="1233" t="b">
        <f t="shared" si="12"/>
        <v>0</v>
      </c>
      <c r="N84" s="1246">
        <f t="shared" si="2"/>
        <v>0</v>
      </c>
      <c r="O84" s="1247"/>
      <c r="P84" s="1252">
        <f t="shared" si="13"/>
        <v>0</v>
      </c>
      <c r="Q84" s="1247">
        <f>'BR2'!Q84</f>
        <v>0</v>
      </c>
      <c r="R84" s="1252"/>
      <c r="S84" s="1247">
        <f>'BR2'!S84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'BR2'!B85</f>
        <v>0</v>
      </c>
      <c r="C85" s="2989"/>
      <c r="D85" s="2989"/>
      <c r="E85" s="2990"/>
      <c r="F85" s="1240">
        <f>'BR2'!F85</f>
        <v>0</v>
      </c>
      <c r="G85" s="1256" t="str">
        <f t="shared" si="8"/>
        <v/>
      </c>
      <c r="H85" s="1250">
        <f t="shared" si="1"/>
        <v>0</v>
      </c>
      <c r="I85" s="1243">
        <f>'BR2'!I85</f>
        <v>0</v>
      </c>
      <c r="J85" s="1257">
        <f t="shared" si="10"/>
        <v>0</v>
      </c>
      <c r="K85" s="1245">
        <f>'BR2'!K85</f>
        <v>0</v>
      </c>
      <c r="L85" s="1246">
        <f t="shared" si="11"/>
        <v>0</v>
      </c>
      <c r="M85" s="1233" t="b">
        <f t="shared" si="12"/>
        <v>0</v>
      </c>
      <c r="N85" s="1246">
        <f t="shared" si="2"/>
        <v>0</v>
      </c>
      <c r="O85" s="1247"/>
      <c r="P85" s="1252">
        <f t="shared" si="13"/>
        <v>0</v>
      </c>
      <c r="Q85" s="1247">
        <f>'BR2'!Q85</f>
        <v>0</v>
      </c>
      <c r="R85" s="1252"/>
      <c r="S85" s="1247">
        <f>'BR2'!S85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'BR2'!B86</f>
        <v>0</v>
      </c>
      <c r="C86" s="3024"/>
      <c r="D86" s="3024"/>
      <c r="E86" s="3025"/>
      <c r="F86" s="1260">
        <f>'BR2'!F86</f>
        <v>0</v>
      </c>
      <c r="G86" s="1261" t="str">
        <f t="shared" si="8"/>
        <v/>
      </c>
      <c r="H86" s="1262">
        <f t="shared" si="1"/>
        <v>0</v>
      </c>
      <c r="I86" s="1263">
        <f>'BR2'!I86</f>
        <v>0</v>
      </c>
      <c r="J86" s="1264">
        <f t="shared" si="10"/>
        <v>0</v>
      </c>
      <c r="K86" s="1265">
        <f>'BR2'!K86</f>
        <v>0</v>
      </c>
      <c r="L86" s="1266">
        <f t="shared" si="11"/>
        <v>0</v>
      </c>
      <c r="M86" s="1267" t="b">
        <f t="shared" si="12"/>
        <v>0</v>
      </c>
      <c r="N86" s="1266">
        <f t="shared" si="2"/>
        <v>0</v>
      </c>
      <c r="O86" s="1268"/>
      <c r="P86" s="1269">
        <f t="shared" si="13"/>
        <v>0</v>
      </c>
      <c r="Q86" s="1268">
        <f>'BR2'!Q86</f>
        <v>0</v>
      </c>
      <c r="R86" s="1269"/>
      <c r="S86" s="1268">
        <f>'BR2'!S86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ROUND((SUM(J93:J100)),2)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'BR2'!B93</f>
        <v>0</v>
      </c>
      <c r="C93" s="2983">
        <f>'ORIGINAL BUDGET'!C93</f>
        <v>0</v>
      </c>
      <c r="D93" s="2983">
        <f>'ORIGINAL BUDGET'!D93</f>
        <v>0</v>
      </c>
      <c r="E93" s="2984">
        <f>'ORIGINAL BUDGET'!E93</f>
        <v>0</v>
      </c>
      <c r="F93" s="1303">
        <f>'BR2'!F93</f>
        <v>0</v>
      </c>
      <c r="G93" s="1254" t="str">
        <f>IF(AND(F93&lt;&gt;0, 1-I93-K93-Q93-S93-M93-O93),1-I93-K93-Q93-S93-M93-O93,"")</f>
        <v/>
      </c>
      <c r="H93" s="1272">
        <f t="shared" ref="H93:H114" si="14">IF(AND(G93*F93&lt;0.0001,G93*F93&gt;0),"",G93*F93)</f>
        <v>0</v>
      </c>
      <c r="I93" s="1304">
        <f>'BR2'!I93</f>
        <v>0</v>
      </c>
      <c r="J93" s="1305">
        <f>I93*F93</f>
        <v>0</v>
      </c>
      <c r="K93" s="1306">
        <f>'BR2'!K93</f>
        <v>0</v>
      </c>
      <c r="L93" s="1307">
        <f>K93*F93</f>
        <v>0</v>
      </c>
      <c r="M93" s="1308" t="b">
        <f t="shared" ref="M93:M100" si="15">IF($F93&gt;0,($K$2))</f>
        <v>0</v>
      </c>
      <c r="N93" s="2408">
        <f>M93*F93</f>
        <v>0</v>
      </c>
      <c r="O93" s="1309">
        <f>'BR2'!O93</f>
        <v>0</v>
      </c>
      <c r="P93" s="1310">
        <f>O93*F93</f>
        <v>0</v>
      </c>
      <c r="Q93" s="1309">
        <f>'BR2'!Q93</f>
        <v>0</v>
      </c>
      <c r="R93" s="1310">
        <f>Q93*F93</f>
        <v>0</v>
      </c>
      <c r="S93" s="1309">
        <f>'BR2'!S93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'BR2'!B94</f>
        <v>0</v>
      </c>
      <c r="C94" s="2983">
        <f>'ORIGINAL BUDGET'!C94</f>
        <v>0</v>
      </c>
      <c r="D94" s="2983">
        <f>'ORIGINAL BUDGET'!D94</f>
        <v>0</v>
      </c>
      <c r="E94" s="2984">
        <f>'ORIGINAL BUDGET'!E94</f>
        <v>0</v>
      </c>
      <c r="F94" s="1311">
        <f>'BR2'!F94</f>
        <v>0</v>
      </c>
      <c r="G94" s="1256" t="str">
        <f t="shared" ref="G94:G100" si="16">IF(AND(F94&lt;&gt;0, 1-I94-K94-Q94-S94-M94-O94),1-I94-K94-Q94-S94-M94-O94,"")</f>
        <v/>
      </c>
      <c r="H94" s="1272">
        <f t="shared" si="14"/>
        <v>0</v>
      </c>
      <c r="I94" s="1312">
        <f>'BR2'!I94</f>
        <v>0</v>
      </c>
      <c r="J94" s="1313">
        <f t="shared" ref="J94:J114" si="17">I94*F94</f>
        <v>0</v>
      </c>
      <c r="K94" s="1314">
        <f>'BR2'!K94</f>
        <v>0</v>
      </c>
      <c r="L94" s="1307">
        <f t="shared" ref="L94:L114" si="18">K94*F94</f>
        <v>0</v>
      </c>
      <c r="M94" s="1308" t="b">
        <f t="shared" si="15"/>
        <v>0</v>
      </c>
      <c r="N94" s="2408">
        <f t="shared" ref="N94:N114" si="19">M94*F94</f>
        <v>0</v>
      </c>
      <c r="O94" s="1315">
        <f>'BR2'!O94</f>
        <v>0</v>
      </c>
      <c r="P94" s="1310">
        <f t="shared" ref="P94:P114" si="20">O94*F94</f>
        <v>0</v>
      </c>
      <c r="Q94" s="1315">
        <f>'BR2'!Q94</f>
        <v>0</v>
      </c>
      <c r="R94" s="1310">
        <f t="shared" ref="R94:R100" si="21">Q94*F94</f>
        <v>0</v>
      </c>
      <c r="S94" s="1315">
        <f>'BR2'!S94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'BR2'!B95</f>
        <v>0</v>
      </c>
      <c r="C95" s="2983">
        <f>'ORIGINAL BUDGET'!C95</f>
        <v>0</v>
      </c>
      <c r="D95" s="2983">
        <f>'ORIGINAL BUDGET'!D95</f>
        <v>0</v>
      </c>
      <c r="E95" s="2984">
        <f>'ORIGINAL BUDGET'!E95</f>
        <v>0</v>
      </c>
      <c r="F95" s="1311">
        <f>'BR2'!F95</f>
        <v>0</v>
      </c>
      <c r="G95" s="1256" t="str">
        <f t="shared" si="16"/>
        <v/>
      </c>
      <c r="H95" s="1272">
        <f t="shared" si="14"/>
        <v>0</v>
      </c>
      <c r="I95" s="1312">
        <f>'BR2'!I95</f>
        <v>0</v>
      </c>
      <c r="J95" s="1313">
        <f t="shared" si="17"/>
        <v>0</v>
      </c>
      <c r="K95" s="1314">
        <f>'BR2'!K95</f>
        <v>0</v>
      </c>
      <c r="L95" s="1307">
        <f t="shared" si="18"/>
        <v>0</v>
      </c>
      <c r="M95" s="1308" t="b">
        <f t="shared" si="15"/>
        <v>0</v>
      </c>
      <c r="N95" s="2408">
        <f t="shared" si="19"/>
        <v>0</v>
      </c>
      <c r="O95" s="1315">
        <f>'BR2'!O95</f>
        <v>0</v>
      </c>
      <c r="P95" s="1310">
        <f t="shared" si="20"/>
        <v>0</v>
      </c>
      <c r="Q95" s="1315">
        <f>'BR2'!Q95</f>
        <v>0</v>
      </c>
      <c r="R95" s="1310">
        <f t="shared" si="21"/>
        <v>0</v>
      </c>
      <c r="S95" s="1315">
        <f>'BR2'!S95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'BR2'!B96</f>
        <v>0</v>
      </c>
      <c r="C96" s="2983">
        <f>'ORIGINAL BUDGET'!C96</f>
        <v>0</v>
      </c>
      <c r="D96" s="2983">
        <f>'ORIGINAL BUDGET'!D96</f>
        <v>0</v>
      </c>
      <c r="E96" s="2984">
        <f>'ORIGINAL BUDGET'!E96</f>
        <v>0</v>
      </c>
      <c r="F96" s="1311">
        <f>'BR2'!F96</f>
        <v>0</v>
      </c>
      <c r="G96" s="1256" t="str">
        <f t="shared" si="16"/>
        <v/>
      </c>
      <c r="H96" s="1272">
        <f t="shared" si="14"/>
        <v>0</v>
      </c>
      <c r="I96" s="1312">
        <f>'BR2'!I96</f>
        <v>0</v>
      </c>
      <c r="J96" s="1313">
        <f t="shared" si="17"/>
        <v>0</v>
      </c>
      <c r="K96" s="1314">
        <f>'BR2'!K96</f>
        <v>0</v>
      </c>
      <c r="L96" s="1307">
        <f t="shared" si="18"/>
        <v>0</v>
      </c>
      <c r="M96" s="1308" t="b">
        <f t="shared" si="15"/>
        <v>0</v>
      </c>
      <c r="N96" s="2408">
        <f t="shared" si="19"/>
        <v>0</v>
      </c>
      <c r="O96" s="1315">
        <f>'BR2'!O96</f>
        <v>0</v>
      </c>
      <c r="P96" s="1310">
        <f t="shared" si="20"/>
        <v>0</v>
      </c>
      <c r="Q96" s="1315">
        <f>'BR2'!Q96</f>
        <v>0</v>
      </c>
      <c r="R96" s="1310">
        <f t="shared" si="21"/>
        <v>0</v>
      </c>
      <c r="S96" s="1315">
        <f>'BR2'!S96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'BR2'!B97</f>
        <v>0</v>
      </c>
      <c r="C97" s="2983">
        <f>'ORIGINAL BUDGET'!C97</f>
        <v>0</v>
      </c>
      <c r="D97" s="2983">
        <f>'ORIGINAL BUDGET'!D97</f>
        <v>0</v>
      </c>
      <c r="E97" s="2984">
        <f>'ORIGINAL BUDGET'!E97</f>
        <v>0</v>
      </c>
      <c r="F97" s="1311">
        <f>'BR2'!F97</f>
        <v>0</v>
      </c>
      <c r="G97" s="1256" t="str">
        <f t="shared" si="16"/>
        <v/>
      </c>
      <c r="H97" s="1272">
        <f t="shared" si="14"/>
        <v>0</v>
      </c>
      <c r="I97" s="1312">
        <f>'BR2'!I97</f>
        <v>0</v>
      </c>
      <c r="J97" s="1313">
        <f t="shared" si="17"/>
        <v>0</v>
      </c>
      <c r="K97" s="1314">
        <f>'BR2'!K97</f>
        <v>0</v>
      </c>
      <c r="L97" s="1307">
        <f t="shared" si="18"/>
        <v>0</v>
      </c>
      <c r="M97" s="1308" t="b">
        <f t="shared" si="15"/>
        <v>0</v>
      </c>
      <c r="N97" s="2408">
        <f t="shared" si="19"/>
        <v>0</v>
      </c>
      <c r="O97" s="1315">
        <f>'BR2'!O97</f>
        <v>0</v>
      </c>
      <c r="P97" s="1310">
        <f t="shared" si="20"/>
        <v>0</v>
      </c>
      <c r="Q97" s="1315">
        <f>'BR2'!Q97</f>
        <v>0</v>
      </c>
      <c r="R97" s="1310">
        <f t="shared" si="21"/>
        <v>0</v>
      </c>
      <c r="S97" s="1315">
        <f>'BR2'!S97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'BR2'!B98</f>
        <v>0</v>
      </c>
      <c r="C98" s="2983">
        <f>'ORIGINAL BUDGET'!C98</f>
        <v>0</v>
      </c>
      <c r="D98" s="2983">
        <f>'ORIGINAL BUDGET'!D98</f>
        <v>0</v>
      </c>
      <c r="E98" s="2984">
        <f>'ORIGINAL BUDGET'!E98</f>
        <v>0</v>
      </c>
      <c r="F98" s="1311">
        <f>'BR2'!F98</f>
        <v>0</v>
      </c>
      <c r="G98" s="1256" t="str">
        <f t="shared" si="16"/>
        <v/>
      </c>
      <c r="H98" s="1272">
        <f t="shared" si="14"/>
        <v>0</v>
      </c>
      <c r="I98" s="1312">
        <f>'BR2'!I98</f>
        <v>0</v>
      </c>
      <c r="J98" s="1313">
        <f t="shared" si="17"/>
        <v>0</v>
      </c>
      <c r="K98" s="1314">
        <f>'BR2'!K98</f>
        <v>0</v>
      </c>
      <c r="L98" s="1307">
        <f t="shared" si="18"/>
        <v>0</v>
      </c>
      <c r="M98" s="1308" t="b">
        <f t="shared" si="15"/>
        <v>0</v>
      </c>
      <c r="N98" s="2408">
        <f t="shared" si="19"/>
        <v>0</v>
      </c>
      <c r="O98" s="1315">
        <f>'BR2'!O98</f>
        <v>0</v>
      </c>
      <c r="P98" s="1310">
        <f t="shared" si="20"/>
        <v>0</v>
      </c>
      <c r="Q98" s="1315">
        <f>'BR2'!Q98</f>
        <v>0</v>
      </c>
      <c r="R98" s="1310">
        <f t="shared" si="21"/>
        <v>0</v>
      </c>
      <c r="S98" s="1315">
        <f>'BR2'!S98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'BR2'!B99</f>
        <v>0</v>
      </c>
      <c r="C99" s="2983">
        <f>'ORIGINAL BUDGET'!C99</f>
        <v>0</v>
      </c>
      <c r="D99" s="2983">
        <f>'ORIGINAL BUDGET'!D99</f>
        <v>0</v>
      </c>
      <c r="E99" s="2984">
        <f>'ORIGINAL BUDGET'!E99</f>
        <v>0</v>
      </c>
      <c r="F99" s="1311">
        <f>'BR2'!F99</f>
        <v>0</v>
      </c>
      <c r="G99" s="1256" t="str">
        <f t="shared" si="16"/>
        <v/>
      </c>
      <c r="H99" s="1272">
        <f t="shared" si="14"/>
        <v>0</v>
      </c>
      <c r="I99" s="1312">
        <f>'BR2'!I99</f>
        <v>0</v>
      </c>
      <c r="J99" s="1313">
        <f t="shared" si="17"/>
        <v>0</v>
      </c>
      <c r="K99" s="1314">
        <f>'BR2'!K99</f>
        <v>0</v>
      </c>
      <c r="L99" s="1307">
        <f t="shared" si="18"/>
        <v>0</v>
      </c>
      <c r="M99" s="1308" t="b">
        <f t="shared" si="15"/>
        <v>0</v>
      </c>
      <c r="N99" s="2408">
        <f t="shared" si="19"/>
        <v>0</v>
      </c>
      <c r="O99" s="1315">
        <f>'BR2'!O99</f>
        <v>0</v>
      </c>
      <c r="P99" s="1310">
        <f t="shared" si="20"/>
        <v>0</v>
      </c>
      <c r="Q99" s="1315">
        <f>'BR2'!Q99</f>
        <v>0</v>
      </c>
      <c r="R99" s="1310">
        <f t="shared" si="21"/>
        <v>0</v>
      </c>
      <c r="S99" s="1315">
        <f>'BR2'!S99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'BR2'!B100</f>
        <v>0</v>
      </c>
      <c r="C100" s="3039">
        <f>'ORIGINAL BUDGET'!C100</f>
        <v>0</v>
      </c>
      <c r="D100" s="3039">
        <f>'ORIGINAL BUDGET'!D100</f>
        <v>0</v>
      </c>
      <c r="E100" s="3040">
        <f>'ORIGINAL BUDGET'!E100</f>
        <v>0</v>
      </c>
      <c r="F100" s="2362">
        <f>'BR2'!F100</f>
        <v>0</v>
      </c>
      <c r="G100" s="2363" t="str">
        <f t="shared" si="16"/>
        <v/>
      </c>
      <c r="H100" s="1272">
        <f t="shared" si="14"/>
        <v>0</v>
      </c>
      <c r="I100" s="2364">
        <f>'BR2'!I100</f>
        <v>0</v>
      </c>
      <c r="J100" s="1313">
        <f t="shared" si="17"/>
        <v>0</v>
      </c>
      <c r="K100" s="2365">
        <f>'BR2'!K100</f>
        <v>0</v>
      </c>
      <c r="L100" s="1307">
        <f t="shared" si="18"/>
        <v>0</v>
      </c>
      <c r="M100" s="2366" t="b">
        <f t="shared" si="15"/>
        <v>0</v>
      </c>
      <c r="N100" s="2408">
        <f t="shared" si="19"/>
        <v>0</v>
      </c>
      <c r="O100" s="2376">
        <f>'BR2'!O100</f>
        <v>0</v>
      </c>
      <c r="P100" s="2377">
        <f t="shared" si="20"/>
        <v>0</v>
      </c>
      <c r="Q100" s="2376">
        <f>'BR2'!Q100</f>
        <v>0</v>
      </c>
      <c r="R100" s="2377">
        <f t="shared" si="21"/>
        <v>0</v>
      </c>
      <c r="S100" s="2376">
        <f>'BR2'!S100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'BR2'!F106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'BR2'!B107</f>
        <v>0</v>
      </c>
      <c r="C107" s="2998">
        <f>'ORIGINAL BUDGET'!C107</f>
        <v>0</v>
      </c>
      <c r="D107" s="2998">
        <f>'ORIGINAL BUDGET'!D107</f>
        <v>0</v>
      </c>
      <c r="E107" s="2999">
        <f>'ORIGINAL BUDGET'!E107</f>
        <v>0</v>
      </c>
      <c r="F107" s="1331">
        <f>'BR2'!F107</f>
        <v>0</v>
      </c>
      <c r="G107" s="1249" t="str">
        <f>IF(AND(F107&lt;&gt;0, 1-I107-K107-Q107-S107-M107-O107),1-I107-K107-Q107-S107-M107-O107,"")</f>
        <v/>
      </c>
      <c r="H107" s="1272">
        <f t="shared" si="14"/>
        <v>0</v>
      </c>
      <c r="I107" s="1312"/>
      <c r="J107" s="1313"/>
      <c r="K107" s="1332">
        <f>'BR2'!K107</f>
        <v>0</v>
      </c>
      <c r="L107" s="1318">
        <f t="shared" si="18"/>
        <v>0</v>
      </c>
      <c r="M107" s="1308" t="b">
        <f t="shared" ref="M107:M114" si="23">IF($F107&gt;0,($K$2))</f>
        <v>0</v>
      </c>
      <c r="N107" s="2410">
        <f t="shared" si="19"/>
        <v>0</v>
      </c>
      <c r="O107" s="1333"/>
      <c r="P107" s="1334">
        <f t="shared" si="20"/>
        <v>0</v>
      </c>
      <c r="Q107" s="1333"/>
      <c r="R107" s="1334"/>
      <c r="S107" s="1333">
        <f>'BR2'!S107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'BR2'!B108</f>
        <v>0</v>
      </c>
      <c r="C108" s="2998">
        <f>'ORIGINAL BUDGET'!C108</f>
        <v>0</v>
      </c>
      <c r="D108" s="2998">
        <f>'ORIGINAL BUDGET'!D108</f>
        <v>0</v>
      </c>
      <c r="E108" s="2999">
        <f>'ORIGINAL BUDGET'!E108</f>
        <v>0</v>
      </c>
      <c r="F108" s="1331">
        <f>'BR2'!F108</f>
        <v>0</v>
      </c>
      <c r="G108" s="1336" t="str">
        <f>IF(AND(F108&lt;&gt;0, 1-I108-K108-Q108-S108-M108-O108),1-I108-K108-Q108-S108-M108-O108,"")</f>
        <v/>
      </c>
      <c r="H108" s="1272">
        <f t="shared" si="14"/>
        <v>0</v>
      </c>
      <c r="I108" s="1312">
        <f>'BR2'!I108</f>
        <v>0</v>
      </c>
      <c r="J108" s="1313">
        <f t="shared" si="17"/>
        <v>0</v>
      </c>
      <c r="K108" s="1332">
        <f>'BR2'!K108</f>
        <v>0</v>
      </c>
      <c r="L108" s="1318">
        <f t="shared" si="18"/>
        <v>0</v>
      </c>
      <c r="M108" s="1308" t="b">
        <f t="shared" si="23"/>
        <v>0</v>
      </c>
      <c r="N108" s="2410">
        <f t="shared" si="19"/>
        <v>0</v>
      </c>
      <c r="O108" s="1333"/>
      <c r="P108" s="1334">
        <f t="shared" si="20"/>
        <v>0</v>
      </c>
      <c r="Q108" s="1333"/>
      <c r="R108" s="1334"/>
      <c r="S108" s="1333">
        <f>'BR2'!S108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'BR2'!B109</f>
        <v>0</v>
      </c>
      <c r="C109" s="2998">
        <f>'ORIGINAL BUDGET'!C109</f>
        <v>0</v>
      </c>
      <c r="D109" s="2998">
        <f>'ORIGINAL BUDGET'!D109</f>
        <v>0</v>
      </c>
      <c r="E109" s="2999">
        <f>'ORIGINAL BUDGET'!E109</f>
        <v>0</v>
      </c>
      <c r="F109" s="1331">
        <f>'BR2'!F109</f>
        <v>0</v>
      </c>
      <c r="G109" s="1256" t="str">
        <f t="shared" ref="G109:G114" si="25">IF(AND(F109&lt;&gt;0, 1-I109-K109-Q109-S109-M109-O109),1-I109-K109-Q109-S109-M109-O109,"")</f>
        <v/>
      </c>
      <c r="H109" s="1272">
        <f t="shared" si="14"/>
        <v>0</v>
      </c>
      <c r="I109" s="1312">
        <f>'BR2'!I109</f>
        <v>0</v>
      </c>
      <c r="J109" s="1313">
        <f t="shared" si="17"/>
        <v>0</v>
      </c>
      <c r="K109" s="1314">
        <f>'BR2'!K109</f>
        <v>0</v>
      </c>
      <c r="L109" s="1318">
        <f t="shared" si="18"/>
        <v>0</v>
      </c>
      <c r="M109" s="1308" t="b">
        <f t="shared" si="23"/>
        <v>0</v>
      </c>
      <c r="N109" s="2410">
        <f t="shared" si="19"/>
        <v>0</v>
      </c>
      <c r="O109" s="1337"/>
      <c r="P109" s="1334">
        <f t="shared" si="20"/>
        <v>0</v>
      </c>
      <c r="Q109" s="1337"/>
      <c r="R109" s="1334"/>
      <c r="S109" s="1337">
        <f>'BR2'!S109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'BR2'!B110</f>
        <v>0</v>
      </c>
      <c r="C110" s="2998">
        <f>'ORIGINAL BUDGET'!C110</f>
        <v>0</v>
      </c>
      <c r="D110" s="2998">
        <f>'ORIGINAL BUDGET'!D110</f>
        <v>0</v>
      </c>
      <c r="E110" s="2999">
        <f>'ORIGINAL BUDGET'!E110</f>
        <v>0</v>
      </c>
      <c r="F110" s="1331">
        <f>'BR2'!F110</f>
        <v>0</v>
      </c>
      <c r="G110" s="1256" t="str">
        <f t="shared" si="25"/>
        <v/>
      </c>
      <c r="H110" s="1272">
        <f t="shared" si="14"/>
        <v>0</v>
      </c>
      <c r="I110" s="1312">
        <f>'BR2'!I110</f>
        <v>0</v>
      </c>
      <c r="J110" s="1313">
        <f t="shared" si="17"/>
        <v>0</v>
      </c>
      <c r="K110" s="1314">
        <f>'BR2'!K110</f>
        <v>0</v>
      </c>
      <c r="L110" s="1318">
        <f t="shared" si="18"/>
        <v>0</v>
      </c>
      <c r="M110" s="1308" t="b">
        <f t="shared" si="23"/>
        <v>0</v>
      </c>
      <c r="N110" s="2410">
        <f t="shared" si="19"/>
        <v>0</v>
      </c>
      <c r="O110" s="1337"/>
      <c r="P110" s="1334">
        <f t="shared" si="20"/>
        <v>0</v>
      </c>
      <c r="Q110" s="1337"/>
      <c r="R110" s="1334"/>
      <c r="S110" s="1337">
        <f>'BR2'!S110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'BR2'!B111</f>
        <v>0</v>
      </c>
      <c r="C111" s="2998">
        <f>'ORIGINAL BUDGET'!C111</f>
        <v>0</v>
      </c>
      <c r="D111" s="2998">
        <f>'ORIGINAL BUDGET'!D111</f>
        <v>0</v>
      </c>
      <c r="E111" s="2999">
        <f>'ORIGINAL BUDGET'!E111</f>
        <v>0</v>
      </c>
      <c r="F111" s="1331">
        <f>'BR2'!F111</f>
        <v>0</v>
      </c>
      <c r="G111" s="1256" t="str">
        <f t="shared" si="25"/>
        <v/>
      </c>
      <c r="H111" s="1272">
        <f t="shared" si="14"/>
        <v>0</v>
      </c>
      <c r="I111" s="1312">
        <f>'BR2'!I111</f>
        <v>0</v>
      </c>
      <c r="J111" s="1313">
        <f t="shared" si="17"/>
        <v>0</v>
      </c>
      <c r="K111" s="1314">
        <f>'BR2'!K111</f>
        <v>0</v>
      </c>
      <c r="L111" s="1318">
        <f t="shared" si="18"/>
        <v>0</v>
      </c>
      <c r="M111" s="1308" t="b">
        <f t="shared" si="23"/>
        <v>0</v>
      </c>
      <c r="N111" s="2410">
        <f t="shared" si="19"/>
        <v>0</v>
      </c>
      <c r="O111" s="1337"/>
      <c r="P111" s="1334">
        <f t="shared" si="20"/>
        <v>0</v>
      </c>
      <c r="Q111" s="1337"/>
      <c r="R111" s="1334"/>
      <c r="S111" s="1337">
        <f>'BR2'!S111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'BR2'!B112</f>
        <v>0</v>
      </c>
      <c r="C112" s="2998">
        <f>'ORIGINAL BUDGET'!C112</f>
        <v>0</v>
      </c>
      <c r="D112" s="2998">
        <f>'ORIGINAL BUDGET'!D112</f>
        <v>0</v>
      </c>
      <c r="E112" s="2999">
        <f>'ORIGINAL BUDGET'!E112</f>
        <v>0</v>
      </c>
      <c r="F112" s="1331">
        <f>'BR2'!F112</f>
        <v>0</v>
      </c>
      <c r="G112" s="1256" t="str">
        <f t="shared" si="25"/>
        <v/>
      </c>
      <c r="H112" s="1272">
        <f t="shared" si="14"/>
        <v>0</v>
      </c>
      <c r="I112" s="1312">
        <f>'BR2'!I112</f>
        <v>0</v>
      </c>
      <c r="J112" s="1313">
        <f t="shared" si="17"/>
        <v>0</v>
      </c>
      <c r="K112" s="1314">
        <f>'BR2'!K112</f>
        <v>0</v>
      </c>
      <c r="L112" s="1318">
        <f t="shared" si="18"/>
        <v>0</v>
      </c>
      <c r="M112" s="1308" t="b">
        <f t="shared" si="23"/>
        <v>0</v>
      </c>
      <c r="N112" s="2410">
        <f t="shared" si="19"/>
        <v>0</v>
      </c>
      <c r="O112" s="1337"/>
      <c r="P112" s="1334">
        <f t="shared" si="20"/>
        <v>0</v>
      </c>
      <c r="Q112" s="1337"/>
      <c r="R112" s="1334"/>
      <c r="S112" s="1337">
        <f>'BR2'!S112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'BR2'!B113</f>
        <v>0</v>
      </c>
      <c r="C113" s="2998">
        <f>'ORIGINAL BUDGET'!C113</f>
        <v>0</v>
      </c>
      <c r="D113" s="2998">
        <f>'ORIGINAL BUDGET'!D113</f>
        <v>0</v>
      </c>
      <c r="E113" s="2999">
        <f>'ORIGINAL BUDGET'!E113</f>
        <v>0</v>
      </c>
      <c r="F113" s="1331">
        <f>'BR2'!F113</f>
        <v>0</v>
      </c>
      <c r="G113" s="1256" t="str">
        <f t="shared" si="25"/>
        <v/>
      </c>
      <c r="H113" s="1272">
        <f t="shared" si="14"/>
        <v>0</v>
      </c>
      <c r="I113" s="1312">
        <f>'BR2'!I113</f>
        <v>0</v>
      </c>
      <c r="J113" s="1313">
        <f t="shared" si="17"/>
        <v>0</v>
      </c>
      <c r="K113" s="1314">
        <f>'BR2'!K113</f>
        <v>0</v>
      </c>
      <c r="L113" s="1318">
        <f t="shared" si="18"/>
        <v>0</v>
      </c>
      <c r="M113" s="1308" t="b">
        <f t="shared" si="23"/>
        <v>0</v>
      </c>
      <c r="N113" s="2410">
        <f t="shared" si="19"/>
        <v>0</v>
      </c>
      <c r="O113" s="1337"/>
      <c r="P113" s="1334">
        <f t="shared" si="20"/>
        <v>0</v>
      </c>
      <c r="Q113" s="1337"/>
      <c r="R113" s="1334"/>
      <c r="S113" s="1337">
        <f>'BR2'!S113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'BR2'!B114</f>
        <v>0</v>
      </c>
      <c r="C114" s="3021">
        <f>'ORIGINAL BUDGET'!C114</f>
        <v>0</v>
      </c>
      <c r="D114" s="3021">
        <f>'ORIGINAL BUDGET'!D114</f>
        <v>0</v>
      </c>
      <c r="E114" s="3022">
        <f>'ORIGINAL BUDGET'!E114</f>
        <v>0</v>
      </c>
      <c r="F114" s="2362">
        <f>'BR2'!F114</f>
        <v>0</v>
      </c>
      <c r="G114" s="2363" t="str">
        <f t="shared" si="25"/>
        <v/>
      </c>
      <c r="H114" s="1272">
        <f t="shared" si="14"/>
        <v>0</v>
      </c>
      <c r="I114" s="2364">
        <f>'BR2'!I114</f>
        <v>0</v>
      </c>
      <c r="J114" s="1313">
        <f t="shared" si="17"/>
        <v>0</v>
      </c>
      <c r="K114" s="2365">
        <f>'BR2'!K114</f>
        <v>0</v>
      </c>
      <c r="L114" s="1318">
        <f t="shared" si="18"/>
        <v>0</v>
      </c>
      <c r="M114" s="2366" t="b">
        <f t="shared" si="23"/>
        <v>0</v>
      </c>
      <c r="N114" s="2410">
        <f t="shared" si="19"/>
        <v>0</v>
      </c>
      <c r="O114" s="2367"/>
      <c r="P114" s="2368">
        <f t="shared" si="20"/>
        <v>0</v>
      </c>
      <c r="Q114" s="2367"/>
      <c r="R114" s="2368"/>
      <c r="S114" s="2367">
        <f>'BR2'!S114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'BR2'!D121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'BR2'!B125</f>
        <v>0</v>
      </c>
      <c r="C125" s="1450">
        <f>'BR2'!C125</f>
        <v>0</v>
      </c>
      <c r="D125" s="715">
        <f>'BR2'!D125</f>
        <v>0</v>
      </c>
      <c r="E125" s="716">
        <f>'BR2'!E125</f>
        <v>0</v>
      </c>
      <c r="F125" s="1451">
        <f>D125*E125</f>
        <v>0</v>
      </c>
      <c r="G125" s="1452" t="str">
        <f>IF(AND(F125&lt;&gt;0, 1-I125-K125-Q125-S125-M125-O125),1-I125-K125-Q125-S125-M125-O125,"")</f>
        <v/>
      </c>
      <c r="H125" s="1453">
        <f>IF(AND(G125*F125&lt;0.0001,G125*F125&gt;0),"",G125*F125)</f>
        <v>0</v>
      </c>
      <c r="I125" s="1312">
        <f>'BR2'!I125</f>
        <v>0</v>
      </c>
      <c r="J125" s="1454">
        <f>F125*I125</f>
        <v>0</v>
      </c>
      <c r="K125" s="1455">
        <f>'BR2'!K125</f>
        <v>0</v>
      </c>
      <c r="L125" s="1456">
        <f>F125*K125</f>
        <v>0</v>
      </c>
      <c r="M125" s="1457">
        <f>'BR2'!M125</f>
        <v>0</v>
      </c>
      <c r="N125" s="1458">
        <f>F125*M125</f>
        <v>0</v>
      </c>
      <c r="O125" s="1459">
        <f>'BR2'!O125</f>
        <v>0</v>
      </c>
      <c r="P125" s="1460">
        <f>F125*O125</f>
        <v>0</v>
      </c>
      <c r="Q125" s="1459">
        <f>'BR2'!Q125</f>
        <v>0</v>
      </c>
      <c r="R125" s="1460">
        <f>F125*Q125</f>
        <v>0</v>
      </c>
      <c r="S125" s="1459">
        <f>'BR2'!S125</f>
        <v>0</v>
      </c>
      <c r="T125" s="1460">
        <f>F125*S125</f>
        <v>0</v>
      </c>
      <c r="U125" s="1461">
        <f>'J-Pers'!$J13</f>
        <v>0</v>
      </c>
      <c r="V125" s="1462">
        <f>'BR2'!V125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'J-Pers'!$BA13*'BR3'!G125</f>
        <v>0</v>
      </c>
      <c r="AQ125" s="1466">
        <f>'J-Pers'!$BA13*'BR3'!I125</f>
        <v>0</v>
      </c>
      <c r="AR125" s="1466">
        <f>'J-Pers'!$BA13*'BR3'!K125</f>
        <v>0</v>
      </c>
      <c r="AS125" s="1466">
        <f>'J-Pers'!$BA13*'BR3'!M125</f>
        <v>0</v>
      </c>
      <c r="AT125" s="1466">
        <f>'J-Pers'!$BA13*'BR3'!O125</f>
        <v>0</v>
      </c>
      <c r="AU125" s="1466">
        <f>'J-Pers'!$BA13*'BR3'!Q125</f>
        <v>0</v>
      </c>
      <c r="AV125" s="1466">
        <f>'J-Pers'!$BA13*'BR3'!S125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'BR2'!B126</f>
        <v>0</v>
      </c>
      <c r="C126" s="1450">
        <f>'BR2'!C126</f>
        <v>0</v>
      </c>
      <c r="D126" s="715">
        <f>'BR2'!D126</f>
        <v>0</v>
      </c>
      <c r="E126" s="716">
        <f>'BR2'!E126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'BR2'!I126</f>
        <v>0</v>
      </c>
      <c r="J126" s="1257">
        <f t="shared" ref="J126:J149" si="53">F126*I126</f>
        <v>0</v>
      </c>
      <c r="K126" s="1455">
        <f>'BR2'!K126</f>
        <v>0</v>
      </c>
      <c r="L126" s="1246">
        <f t="shared" ref="L126:L149" si="54">F126*K126</f>
        <v>0</v>
      </c>
      <c r="M126" s="1471">
        <f>'BR2'!M126</f>
        <v>0</v>
      </c>
      <c r="N126" s="1472">
        <f t="shared" ref="N126:N149" si="55">F126*M126</f>
        <v>0</v>
      </c>
      <c r="O126" s="1459">
        <f>'BR2'!O126</f>
        <v>0</v>
      </c>
      <c r="P126" s="1473">
        <f t="shared" ref="P126:P149" si="56">F126*O126</f>
        <v>0</v>
      </c>
      <c r="Q126" s="1459">
        <f>'BR2'!Q126</f>
        <v>0</v>
      </c>
      <c r="R126" s="1473">
        <f t="shared" ref="R126:R149" si="57">F126*Q126</f>
        <v>0</v>
      </c>
      <c r="S126" s="1459">
        <f>'BR2'!S126</f>
        <v>0</v>
      </c>
      <c r="T126" s="1473">
        <f t="shared" ref="T126:T149" si="58">F126*S126</f>
        <v>0</v>
      </c>
      <c r="U126" s="1461">
        <f>'J-Pers'!$J14</f>
        <v>0</v>
      </c>
      <c r="V126" s="1474">
        <f>'BR2'!V126</f>
        <v>0</v>
      </c>
      <c r="AA126" s="1475">
        <f t="shared" si="31"/>
        <v>0</v>
      </c>
      <c r="AB126" s="1475">
        <f t="shared" si="32"/>
        <v>0</v>
      </c>
      <c r="AC126" s="1475">
        <f t="shared" si="33"/>
        <v>0</v>
      </c>
      <c r="AD126" s="799"/>
      <c r="AE126" s="1476"/>
      <c r="AF126" s="1476"/>
      <c r="AG126" s="1477"/>
      <c r="AL126" s="1350"/>
      <c r="AM126" s="1350"/>
      <c r="AN126" s="1350"/>
      <c r="AO126" s="1350"/>
      <c r="AP126" s="1466">
        <f>'J-Pers'!$BA14*'BR3'!G126</f>
        <v>0</v>
      </c>
      <c r="AQ126" s="1466">
        <f>'J-Pers'!$BA14*'BR3'!I126</f>
        <v>0</v>
      </c>
      <c r="AR126" s="1466">
        <f>'J-Pers'!$BA14*'BR3'!K126</f>
        <v>0</v>
      </c>
      <c r="AS126" s="1466">
        <f>'J-Pers'!$BA14*'BR3'!M126</f>
        <v>0</v>
      </c>
      <c r="AT126" s="1466">
        <f>'J-Pers'!$BA14*'BR3'!O126</f>
        <v>0</v>
      </c>
      <c r="AU126" s="1466">
        <f>'J-Pers'!$BA14*'BR3'!Q126</f>
        <v>0</v>
      </c>
      <c r="AV126" s="1466">
        <f>'J-Pers'!$BA14*'BR3'!S126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'BR2'!B127</f>
        <v>0</v>
      </c>
      <c r="C127" s="1450">
        <f>'BR2'!C127</f>
        <v>0</v>
      </c>
      <c r="D127" s="715">
        <f>'BR2'!D127</f>
        <v>0</v>
      </c>
      <c r="E127" s="716">
        <f>'BR2'!E127</f>
        <v>0</v>
      </c>
      <c r="F127" s="1451">
        <f t="shared" si="50"/>
        <v>0</v>
      </c>
      <c r="G127" s="1452" t="str">
        <f t="shared" si="51"/>
        <v/>
      </c>
      <c r="H127" s="1470">
        <f t="shared" si="52"/>
        <v>0</v>
      </c>
      <c r="I127" s="1312">
        <f>'BR2'!I127</f>
        <v>0</v>
      </c>
      <c r="J127" s="1257">
        <f t="shared" si="53"/>
        <v>0</v>
      </c>
      <c r="K127" s="1455">
        <f>'BR2'!K127</f>
        <v>0</v>
      </c>
      <c r="L127" s="1246">
        <f t="shared" si="54"/>
        <v>0</v>
      </c>
      <c r="M127" s="1471">
        <f>'BR2'!M127</f>
        <v>0</v>
      </c>
      <c r="N127" s="1472">
        <f t="shared" si="55"/>
        <v>0</v>
      </c>
      <c r="O127" s="1459">
        <f>'BR2'!O127</f>
        <v>0</v>
      </c>
      <c r="P127" s="1473">
        <f t="shared" si="56"/>
        <v>0</v>
      </c>
      <c r="Q127" s="1459">
        <f>'BR2'!Q127</f>
        <v>0</v>
      </c>
      <c r="R127" s="1473">
        <f t="shared" si="57"/>
        <v>0</v>
      </c>
      <c r="S127" s="1459">
        <f>'BR2'!S127</f>
        <v>0</v>
      </c>
      <c r="T127" s="1473">
        <f t="shared" si="58"/>
        <v>0</v>
      </c>
      <c r="U127" s="1461">
        <f>'J-Pers'!$J15</f>
        <v>0</v>
      </c>
      <c r="V127" s="1474">
        <f>'BR2'!V127</f>
        <v>0</v>
      </c>
      <c r="AA127" s="1475">
        <f t="shared" si="31"/>
        <v>0</v>
      </c>
      <c r="AB127" s="1475">
        <f t="shared" si="32"/>
        <v>0</v>
      </c>
      <c r="AC127" s="1475">
        <f t="shared" si="33"/>
        <v>0</v>
      </c>
      <c r="AD127" s="799"/>
      <c r="AE127" s="2972"/>
      <c r="AF127" s="2972"/>
      <c r="AG127" s="2321"/>
      <c r="AL127" s="1350"/>
      <c r="AM127" s="1350"/>
      <c r="AN127" s="1350"/>
      <c r="AO127" s="1350"/>
      <c r="AP127" s="1466">
        <f>'J-Pers'!$BA15*'BR3'!G127</f>
        <v>0</v>
      </c>
      <c r="AQ127" s="1466">
        <f>'J-Pers'!$BA15*'BR3'!I127</f>
        <v>0</v>
      </c>
      <c r="AR127" s="1466">
        <f>'J-Pers'!$BA15*'BR3'!K127</f>
        <v>0</v>
      </c>
      <c r="AS127" s="1466">
        <f>'J-Pers'!$BA15*'BR3'!M127</f>
        <v>0</v>
      </c>
      <c r="AT127" s="1466">
        <f>'J-Pers'!$BA15*'BR3'!O127</f>
        <v>0</v>
      </c>
      <c r="AU127" s="1466">
        <f>'J-Pers'!$BA15*'BR3'!Q127</f>
        <v>0</v>
      </c>
      <c r="AV127" s="1466">
        <f>'J-Pers'!$BA15*'BR3'!S127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'BR2'!B128</f>
        <v>0</v>
      </c>
      <c r="C128" s="1450">
        <f>'BR2'!C128</f>
        <v>0</v>
      </c>
      <c r="D128" s="715">
        <f>'BR2'!D128</f>
        <v>0</v>
      </c>
      <c r="E128" s="716">
        <f>'BR2'!E128</f>
        <v>0</v>
      </c>
      <c r="F128" s="1451">
        <f t="shared" si="50"/>
        <v>0</v>
      </c>
      <c r="G128" s="1452" t="str">
        <f t="shared" si="51"/>
        <v/>
      </c>
      <c r="H128" s="1470">
        <f t="shared" si="52"/>
        <v>0</v>
      </c>
      <c r="I128" s="1312">
        <f>'BR2'!I128</f>
        <v>0</v>
      </c>
      <c r="J128" s="1257">
        <f t="shared" si="53"/>
        <v>0</v>
      </c>
      <c r="K128" s="1455">
        <f>'BR2'!K128</f>
        <v>0</v>
      </c>
      <c r="L128" s="1246">
        <f t="shared" si="54"/>
        <v>0</v>
      </c>
      <c r="M128" s="1471">
        <f>'BR2'!M128</f>
        <v>0</v>
      </c>
      <c r="N128" s="1472">
        <f t="shared" si="55"/>
        <v>0</v>
      </c>
      <c r="O128" s="1459">
        <f>'BR2'!O128</f>
        <v>0</v>
      </c>
      <c r="P128" s="1473">
        <f t="shared" si="56"/>
        <v>0</v>
      </c>
      <c r="Q128" s="1459">
        <f>'BR2'!Q128</f>
        <v>0</v>
      </c>
      <c r="R128" s="1473">
        <f t="shared" si="57"/>
        <v>0</v>
      </c>
      <c r="S128" s="1459">
        <f>'BR2'!S128</f>
        <v>0</v>
      </c>
      <c r="T128" s="1473">
        <f t="shared" si="58"/>
        <v>0</v>
      </c>
      <c r="U128" s="1461">
        <f>'J-Pers'!$J16</f>
        <v>0</v>
      </c>
      <c r="V128" s="1474">
        <f>'BR2'!V128</f>
        <v>0</v>
      </c>
      <c r="AA128" s="1475">
        <f t="shared" si="31"/>
        <v>0</v>
      </c>
      <c r="AB128" s="1475">
        <f t="shared" si="32"/>
        <v>0</v>
      </c>
      <c r="AC128" s="1475">
        <f t="shared" si="33"/>
        <v>0</v>
      </c>
      <c r="AD128" s="799"/>
      <c r="AE128" s="2972"/>
      <c r="AF128" s="2972"/>
      <c r="AG128" s="2321"/>
      <c r="AL128" s="1350"/>
      <c r="AM128" s="1350"/>
      <c r="AN128" s="1350"/>
      <c r="AO128" s="1350"/>
      <c r="AP128" s="1466">
        <f>'J-Pers'!$BA16*'BR3'!G128</f>
        <v>0</v>
      </c>
      <c r="AQ128" s="1466">
        <f>'J-Pers'!$BA16*'BR3'!I128</f>
        <v>0</v>
      </c>
      <c r="AR128" s="1466">
        <f>'J-Pers'!$BA16*'BR3'!K128</f>
        <v>0</v>
      </c>
      <c r="AS128" s="1466">
        <f>'J-Pers'!$BA16*'BR3'!M128</f>
        <v>0</v>
      </c>
      <c r="AT128" s="1466">
        <f>'J-Pers'!$BA16*'BR3'!O128</f>
        <v>0</v>
      </c>
      <c r="AU128" s="1466">
        <f>'J-Pers'!$BA16*'BR3'!Q128</f>
        <v>0</v>
      </c>
      <c r="AV128" s="1466">
        <f>'J-Pers'!$BA16*'BR3'!S128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'BR2'!B129</f>
        <v>0</v>
      </c>
      <c r="C129" s="1450">
        <f>'BR2'!C129</f>
        <v>0</v>
      </c>
      <c r="D129" s="715">
        <f>'BR2'!D129</f>
        <v>0</v>
      </c>
      <c r="E129" s="716">
        <f>'BR2'!E129</f>
        <v>0</v>
      </c>
      <c r="F129" s="1451">
        <f t="shared" si="50"/>
        <v>0</v>
      </c>
      <c r="G129" s="1452" t="str">
        <f t="shared" si="51"/>
        <v/>
      </c>
      <c r="H129" s="1470">
        <f t="shared" si="52"/>
        <v>0</v>
      </c>
      <c r="I129" s="1312">
        <f>'BR2'!I129</f>
        <v>0</v>
      </c>
      <c r="J129" s="1257">
        <f t="shared" si="53"/>
        <v>0</v>
      </c>
      <c r="K129" s="1455">
        <f>'BR2'!K129</f>
        <v>0</v>
      </c>
      <c r="L129" s="1246">
        <f t="shared" si="54"/>
        <v>0</v>
      </c>
      <c r="M129" s="1471">
        <f>'BR2'!M129</f>
        <v>0</v>
      </c>
      <c r="N129" s="1472">
        <f t="shared" si="55"/>
        <v>0</v>
      </c>
      <c r="O129" s="1459">
        <f>'BR2'!O129</f>
        <v>0</v>
      </c>
      <c r="P129" s="1473">
        <f t="shared" si="56"/>
        <v>0</v>
      </c>
      <c r="Q129" s="1459">
        <f>'BR2'!Q129</f>
        <v>0</v>
      </c>
      <c r="R129" s="1473">
        <f t="shared" si="57"/>
        <v>0</v>
      </c>
      <c r="S129" s="1459">
        <f>'BR2'!S129</f>
        <v>0</v>
      </c>
      <c r="T129" s="1473">
        <f t="shared" si="58"/>
        <v>0</v>
      </c>
      <c r="U129" s="1461">
        <f>'J-Pers'!$J17</f>
        <v>0</v>
      </c>
      <c r="V129" s="1474">
        <f>'BR2'!V129</f>
        <v>0</v>
      </c>
      <c r="AA129" s="1475">
        <f t="shared" si="31"/>
        <v>0</v>
      </c>
      <c r="AB129" s="1475">
        <f t="shared" si="32"/>
        <v>0</v>
      </c>
      <c r="AC129" s="1475">
        <f t="shared" si="33"/>
        <v>0</v>
      </c>
      <c r="AD129" s="799"/>
      <c r="AE129" s="1465"/>
      <c r="AF129" s="1479"/>
      <c r="AG129" s="1480"/>
      <c r="AL129" s="1350"/>
      <c r="AM129" s="1350"/>
      <c r="AN129" s="1350"/>
      <c r="AO129" s="1350"/>
      <c r="AP129" s="1466">
        <f>'J-Pers'!$BA17*'BR3'!G129</f>
        <v>0</v>
      </c>
      <c r="AQ129" s="1466">
        <f>'J-Pers'!$BA17*'BR3'!I129</f>
        <v>0</v>
      </c>
      <c r="AR129" s="1466">
        <f>'J-Pers'!$BA17*'BR3'!K129</f>
        <v>0</v>
      </c>
      <c r="AS129" s="1466">
        <f>'J-Pers'!$BA17*'BR3'!M129</f>
        <v>0</v>
      </c>
      <c r="AT129" s="1466">
        <f>'J-Pers'!$BA17*'BR3'!O129</f>
        <v>0</v>
      </c>
      <c r="AU129" s="1466">
        <f>'J-Pers'!$BA17*'BR3'!Q129</f>
        <v>0</v>
      </c>
      <c r="AV129" s="1466">
        <f>'J-Pers'!$BA17*'BR3'!S129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'BR2'!B130</f>
        <v>0</v>
      </c>
      <c r="C130" s="1450">
        <f>'BR2'!C130</f>
        <v>0</v>
      </c>
      <c r="D130" s="715">
        <f>'BR2'!D130</f>
        <v>0</v>
      </c>
      <c r="E130" s="716">
        <f>'BR2'!E130</f>
        <v>0</v>
      </c>
      <c r="F130" s="1451">
        <f t="shared" si="50"/>
        <v>0</v>
      </c>
      <c r="G130" s="1452" t="str">
        <f t="shared" si="51"/>
        <v/>
      </c>
      <c r="H130" s="1470">
        <f t="shared" si="52"/>
        <v>0</v>
      </c>
      <c r="I130" s="1312">
        <f>'BR2'!I130</f>
        <v>0</v>
      </c>
      <c r="J130" s="1257">
        <f t="shared" si="53"/>
        <v>0</v>
      </c>
      <c r="K130" s="1455">
        <f>'BR2'!K130</f>
        <v>0</v>
      </c>
      <c r="L130" s="1246">
        <f t="shared" si="54"/>
        <v>0</v>
      </c>
      <c r="M130" s="1471">
        <f>'BR2'!M130</f>
        <v>0</v>
      </c>
      <c r="N130" s="1472">
        <f t="shared" si="55"/>
        <v>0</v>
      </c>
      <c r="O130" s="1459">
        <f>'BR2'!O130</f>
        <v>0</v>
      </c>
      <c r="P130" s="1473">
        <f t="shared" si="56"/>
        <v>0</v>
      </c>
      <c r="Q130" s="1459">
        <f>'BR2'!Q130</f>
        <v>0</v>
      </c>
      <c r="R130" s="1473">
        <f t="shared" si="57"/>
        <v>0</v>
      </c>
      <c r="S130" s="1459">
        <f>'BR2'!S130</f>
        <v>0</v>
      </c>
      <c r="T130" s="1473">
        <f t="shared" si="58"/>
        <v>0</v>
      </c>
      <c r="U130" s="1461">
        <f>'J-Pers'!$J18</f>
        <v>0</v>
      </c>
      <c r="V130" s="1474">
        <f>'BR2'!V130</f>
        <v>0</v>
      </c>
      <c r="AA130" s="1475">
        <f t="shared" si="31"/>
        <v>0</v>
      </c>
      <c r="AB130" s="1475">
        <f t="shared" si="32"/>
        <v>0</v>
      </c>
      <c r="AC130" s="1475">
        <f t="shared" si="33"/>
        <v>0</v>
      </c>
      <c r="AD130" s="799"/>
      <c r="AE130" s="1481"/>
      <c r="AF130" s="1481"/>
      <c r="AG130" s="1482"/>
      <c r="AL130" s="1350"/>
      <c r="AM130" s="1350"/>
      <c r="AN130" s="1350"/>
      <c r="AO130" s="1350"/>
      <c r="AP130" s="1466">
        <f>'J-Pers'!$BA18*'BR3'!G130</f>
        <v>0</v>
      </c>
      <c r="AQ130" s="1466">
        <f>'J-Pers'!$BA18*'BR3'!I130</f>
        <v>0</v>
      </c>
      <c r="AR130" s="1466">
        <f>'J-Pers'!$BA18*'BR3'!K130</f>
        <v>0</v>
      </c>
      <c r="AS130" s="1466">
        <f>'J-Pers'!$BA18*'BR3'!M130</f>
        <v>0</v>
      </c>
      <c r="AT130" s="1466">
        <f>'J-Pers'!$BA18*'BR3'!O130</f>
        <v>0</v>
      </c>
      <c r="AU130" s="1466">
        <f>'J-Pers'!$BA18*'BR3'!Q130</f>
        <v>0</v>
      </c>
      <c r="AV130" s="1466">
        <f>'J-Pers'!$BA18*'BR3'!S130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'BR2'!B131</f>
        <v>0</v>
      </c>
      <c r="C131" s="1450">
        <f>'BR2'!C131</f>
        <v>0</v>
      </c>
      <c r="D131" s="715">
        <f>'BR2'!D131</f>
        <v>0</v>
      </c>
      <c r="E131" s="716">
        <f>'BR2'!E131</f>
        <v>0</v>
      </c>
      <c r="F131" s="1451">
        <f t="shared" si="50"/>
        <v>0</v>
      </c>
      <c r="G131" s="1452" t="str">
        <f t="shared" si="51"/>
        <v/>
      </c>
      <c r="H131" s="1470">
        <f t="shared" si="52"/>
        <v>0</v>
      </c>
      <c r="I131" s="1312">
        <f>'BR2'!I131</f>
        <v>0</v>
      </c>
      <c r="J131" s="1257">
        <f t="shared" si="53"/>
        <v>0</v>
      </c>
      <c r="K131" s="1455">
        <f>'BR2'!K131</f>
        <v>0</v>
      </c>
      <c r="L131" s="1246">
        <f t="shared" si="54"/>
        <v>0</v>
      </c>
      <c r="M131" s="1471">
        <f>'BR2'!M131</f>
        <v>0</v>
      </c>
      <c r="N131" s="1472">
        <f t="shared" si="55"/>
        <v>0</v>
      </c>
      <c r="O131" s="1459">
        <f>'BR2'!O131</f>
        <v>0</v>
      </c>
      <c r="P131" s="1473">
        <f t="shared" si="56"/>
        <v>0</v>
      </c>
      <c r="Q131" s="1459">
        <f>'BR2'!Q131</f>
        <v>0</v>
      </c>
      <c r="R131" s="1473">
        <f t="shared" si="57"/>
        <v>0</v>
      </c>
      <c r="S131" s="1459">
        <f>'BR2'!S131</f>
        <v>0</v>
      </c>
      <c r="T131" s="1473">
        <f t="shared" si="58"/>
        <v>0</v>
      </c>
      <c r="U131" s="1461">
        <f>'J-Pers'!$J19</f>
        <v>0</v>
      </c>
      <c r="V131" s="1474">
        <f>'BR2'!V131</f>
        <v>0</v>
      </c>
      <c r="AA131" s="1475">
        <f t="shared" si="31"/>
        <v>0</v>
      </c>
      <c r="AB131" s="1475">
        <f t="shared" si="32"/>
        <v>0</v>
      </c>
      <c r="AC131" s="1475">
        <f t="shared" si="33"/>
        <v>0</v>
      </c>
      <c r="AD131" s="799"/>
      <c r="AE131" s="799"/>
      <c r="AF131" s="1481"/>
      <c r="AG131" s="1482"/>
      <c r="AL131" s="1350"/>
      <c r="AM131" s="1350"/>
      <c r="AN131" s="1350"/>
      <c r="AO131" s="1350"/>
      <c r="AP131" s="1466">
        <f>'J-Pers'!$BA19*'BR3'!G131</f>
        <v>0</v>
      </c>
      <c r="AQ131" s="1466">
        <f>'J-Pers'!$BA19*'BR3'!I131</f>
        <v>0</v>
      </c>
      <c r="AR131" s="1466">
        <f>'J-Pers'!$BA19*'BR3'!K131</f>
        <v>0</v>
      </c>
      <c r="AS131" s="1466">
        <f>'J-Pers'!$BA19*'BR3'!M131</f>
        <v>0</v>
      </c>
      <c r="AT131" s="1466">
        <f>'J-Pers'!$BA19*'BR3'!O131</f>
        <v>0</v>
      </c>
      <c r="AU131" s="1466">
        <f>'J-Pers'!$BA19*'BR3'!Q131</f>
        <v>0</v>
      </c>
      <c r="AV131" s="1466">
        <f>'J-Pers'!$BA19*'BR3'!S131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'BR2'!B132</f>
        <v>0</v>
      </c>
      <c r="C132" s="1450">
        <f>'BR2'!C132</f>
        <v>0</v>
      </c>
      <c r="D132" s="715">
        <f>'BR2'!D132</f>
        <v>0</v>
      </c>
      <c r="E132" s="716">
        <f>'BR2'!E132</f>
        <v>0</v>
      </c>
      <c r="F132" s="1451">
        <f t="shared" si="50"/>
        <v>0</v>
      </c>
      <c r="G132" s="1452" t="str">
        <f t="shared" si="51"/>
        <v/>
      </c>
      <c r="H132" s="1470">
        <f t="shared" si="52"/>
        <v>0</v>
      </c>
      <c r="I132" s="1312">
        <f>'BR2'!I132</f>
        <v>0</v>
      </c>
      <c r="J132" s="1257">
        <f t="shared" si="53"/>
        <v>0</v>
      </c>
      <c r="K132" s="1455">
        <f>'BR2'!K132</f>
        <v>0</v>
      </c>
      <c r="L132" s="1246">
        <f t="shared" si="54"/>
        <v>0</v>
      </c>
      <c r="M132" s="1471">
        <f>'BR2'!M132</f>
        <v>0</v>
      </c>
      <c r="N132" s="1472">
        <f t="shared" si="55"/>
        <v>0</v>
      </c>
      <c r="O132" s="1459">
        <f>'BR2'!O132</f>
        <v>0</v>
      </c>
      <c r="P132" s="1473">
        <f t="shared" si="56"/>
        <v>0</v>
      </c>
      <c r="Q132" s="1459">
        <f>'BR2'!Q132</f>
        <v>0</v>
      </c>
      <c r="R132" s="1473">
        <f t="shared" si="57"/>
        <v>0</v>
      </c>
      <c r="S132" s="1459">
        <f>'BR2'!S132</f>
        <v>0</v>
      </c>
      <c r="T132" s="1473">
        <f t="shared" si="58"/>
        <v>0</v>
      </c>
      <c r="U132" s="1461">
        <f>'J-Pers'!$J20</f>
        <v>0</v>
      </c>
      <c r="V132" s="1474">
        <f>'BR2'!V132</f>
        <v>0</v>
      </c>
      <c r="AA132" s="1475">
        <f t="shared" si="31"/>
        <v>0</v>
      </c>
      <c r="AB132" s="1475">
        <f t="shared" si="32"/>
        <v>0</v>
      </c>
      <c r="AC132" s="1475">
        <f t="shared" si="33"/>
        <v>0</v>
      </c>
      <c r="AD132" s="799"/>
      <c r="AE132" s="799"/>
      <c r="AF132" s="1483"/>
      <c r="AG132" s="1484"/>
      <c r="AL132" s="1350"/>
      <c r="AM132" s="1350"/>
      <c r="AN132" s="1350"/>
      <c r="AO132" s="1350"/>
      <c r="AP132" s="1466">
        <f>'J-Pers'!$BA20*'BR3'!G132</f>
        <v>0</v>
      </c>
      <c r="AQ132" s="1466">
        <f>'J-Pers'!$BA20*'BR3'!I132</f>
        <v>0</v>
      </c>
      <c r="AR132" s="1466">
        <f>'J-Pers'!$BA20*'BR3'!K132</f>
        <v>0</v>
      </c>
      <c r="AS132" s="1466">
        <f>'J-Pers'!$BA20*'BR3'!M132</f>
        <v>0</v>
      </c>
      <c r="AT132" s="1466">
        <f>'J-Pers'!$BA20*'BR3'!O132</f>
        <v>0</v>
      </c>
      <c r="AU132" s="1466">
        <f>'J-Pers'!$BA20*'BR3'!Q132</f>
        <v>0</v>
      </c>
      <c r="AV132" s="1466">
        <f>'J-Pers'!$BA20*'BR3'!S132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'BR2'!B133</f>
        <v>0</v>
      </c>
      <c r="C133" s="1450">
        <f>'BR2'!C133</f>
        <v>0</v>
      </c>
      <c r="D133" s="715">
        <f>'BR2'!D133</f>
        <v>0</v>
      </c>
      <c r="E133" s="716">
        <f>'BR2'!E133</f>
        <v>0</v>
      </c>
      <c r="F133" s="1451">
        <f t="shared" si="50"/>
        <v>0</v>
      </c>
      <c r="G133" s="1452" t="str">
        <f t="shared" si="51"/>
        <v/>
      </c>
      <c r="H133" s="1470">
        <f t="shared" si="52"/>
        <v>0</v>
      </c>
      <c r="I133" s="1312">
        <f>'BR2'!I133</f>
        <v>0</v>
      </c>
      <c r="J133" s="1257">
        <f t="shared" si="53"/>
        <v>0</v>
      </c>
      <c r="K133" s="1455">
        <f>'BR2'!K133</f>
        <v>0</v>
      </c>
      <c r="L133" s="1246">
        <f t="shared" si="54"/>
        <v>0</v>
      </c>
      <c r="M133" s="1471">
        <f>'BR2'!M133</f>
        <v>0</v>
      </c>
      <c r="N133" s="1472">
        <f t="shared" si="55"/>
        <v>0</v>
      </c>
      <c r="O133" s="1459">
        <f>'BR2'!O133</f>
        <v>0</v>
      </c>
      <c r="P133" s="1473">
        <f t="shared" si="56"/>
        <v>0</v>
      </c>
      <c r="Q133" s="1459">
        <f>'BR2'!Q133</f>
        <v>0</v>
      </c>
      <c r="R133" s="1473">
        <f t="shared" si="57"/>
        <v>0</v>
      </c>
      <c r="S133" s="1459">
        <f>'BR2'!S133</f>
        <v>0</v>
      </c>
      <c r="T133" s="1473">
        <f t="shared" si="58"/>
        <v>0</v>
      </c>
      <c r="U133" s="1461">
        <f>'J-Pers'!$J21</f>
        <v>0</v>
      </c>
      <c r="V133" s="1474">
        <f>'BR2'!V133</f>
        <v>0</v>
      </c>
      <c r="AA133" s="1475">
        <f t="shared" si="31"/>
        <v>0</v>
      </c>
      <c r="AB133" s="1475">
        <f t="shared" si="32"/>
        <v>0</v>
      </c>
      <c r="AC133" s="1475">
        <f t="shared" si="33"/>
        <v>0</v>
      </c>
      <c r="AD133" s="799"/>
      <c r="AE133" s="1483"/>
      <c r="AF133" s="1483"/>
      <c r="AG133" s="1484"/>
      <c r="AL133" s="1350"/>
      <c r="AM133" s="1350"/>
      <c r="AN133" s="1350"/>
      <c r="AO133" s="1350"/>
      <c r="AP133" s="1466">
        <f>'J-Pers'!$BA21*'BR3'!G133</f>
        <v>0</v>
      </c>
      <c r="AQ133" s="1466">
        <f>'J-Pers'!$BA21*'BR3'!I133</f>
        <v>0</v>
      </c>
      <c r="AR133" s="1466">
        <f>'J-Pers'!$BA21*'BR3'!K133</f>
        <v>0</v>
      </c>
      <c r="AS133" s="1466">
        <f>'J-Pers'!$BA21*'BR3'!M133</f>
        <v>0</v>
      </c>
      <c r="AT133" s="1466">
        <f>'J-Pers'!$BA21*'BR3'!O133</f>
        <v>0</v>
      </c>
      <c r="AU133" s="1466">
        <f>'J-Pers'!$BA21*'BR3'!Q133</f>
        <v>0</v>
      </c>
      <c r="AV133" s="1466">
        <f>'J-Pers'!$BA21*'BR3'!S133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'BR2'!B134</f>
        <v>0</v>
      </c>
      <c r="C134" s="1450">
        <f>'BR2'!C134</f>
        <v>0</v>
      </c>
      <c r="D134" s="715">
        <f>'BR2'!D134</f>
        <v>0</v>
      </c>
      <c r="E134" s="716">
        <f>'BR2'!E134</f>
        <v>0</v>
      </c>
      <c r="F134" s="1451">
        <f t="shared" si="50"/>
        <v>0</v>
      </c>
      <c r="G134" s="1452" t="str">
        <f t="shared" si="51"/>
        <v/>
      </c>
      <c r="H134" s="1470">
        <f t="shared" si="52"/>
        <v>0</v>
      </c>
      <c r="I134" s="1312">
        <f>'BR2'!I134</f>
        <v>0</v>
      </c>
      <c r="J134" s="1257">
        <f t="shared" si="53"/>
        <v>0</v>
      </c>
      <c r="K134" s="1455">
        <f>'BR2'!K134</f>
        <v>0</v>
      </c>
      <c r="L134" s="1246">
        <f t="shared" si="54"/>
        <v>0</v>
      </c>
      <c r="M134" s="1471">
        <f>'BR2'!M134</f>
        <v>0</v>
      </c>
      <c r="N134" s="1472">
        <f t="shared" si="55"/>
        <v>0</v>
      </c>
      <c r="O134" s="1459">
        <f>'BR2'!O134</f>
        <v>0</v>
      </c>
      <c r="P134" s="1473">
        <f t="shared" si="56"/>
        <v>0</v>
      </c>
      <c r="Q134" s="1459">
        <f>'BR2'!Q134</f>
        <v>0</v>
      </c>
      <c r="R134" s="1473">
        <f t="shared" si="57"/>
        <v>0</v>
      </c>
      <c r="S134" s="1459">
        <f>'BR2'!S134</f>
        <v>0</v>
      </c>
      <c r="T134" s="1473">
        <f t="shared" si="58"/>
        <v>0</v>
      </c>
      <c r="U134" s="1461">
        <f>'J-Pers'!$J22</f>
        <v>0</v>
      </c>
      <c r="V134" s="1474">
        <f>'BR2'!V134</f>
        <v>0</v>
      </c>
      <c r="AA134" s="1475">
        <f t="shared" si="31"/>
        <v>0</v>
      </c>
      <c r="AB134" s="1475">
        <f t="shared" si="32"/>
        <v>0</v>
      </c>
      <c r="AC134" s="1475">
        <f t="shared" si="33"/>
        <v>0</v>
      </c>
      <c r="AD134" s="799"/>
      <c r="AE134" s="1465"/>
      <c r="AF134" s="1479"/>
      <c r="AG134" s="1480"/>
      <c r="AL134" s="1350"/>
      <c r="AM134" s="1350"/>
      <c r="AN134" s="1350"/>
      <c r="AO134" s="1350"/>
      <c r="AP134" s="1466">
        <f>'J-Pers'!$BA22*'BR3'!G134</f>
        <v>0</v>
      </c>
      <c r="AQ134" s="1466">
        <f>'J-Pers'!$BA22*'BR3'!I134</f>
        <v>0</v>
      </c>
      <c r="AR134" s="1466">
        <f>'J-Pers'!$BA22*'BR3'!K134</f>
        <v>0</v>
      </c>
      <c r="AS134" s="1466">
        <f>'J-Pers'!$BA22*'BR3'!M134</f>
        <v>0</v>
      </c>
      <c r="AT134" s="1466">
        <f>'J-Pers'!$BA22*'BR3'!O134</f>
        <v>0</v>
      </c>
      <c r="AU134" s="1466">
        <f>'J-Pers'!$BA22*'BR3'!Q134</f>
        <v>0</v>
      </c>
      <c r="AV134" s="1466">
        <f>'J-Pers'!$BA22*'BR3'!S134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'BR2'!B135</f>
        <v>0</v>
      </c>
      <c r="C135" s="1450">
        <f>'BR2'!C135</f>
        <v>0</v>
      </c>
      <c r="D135" s="715">
        <f>'BR2'!D135</f>
        <v>0</v>
      </c>
      <c r="E135" s="716">
        <f>'BR2'!E135</f>
        <v>0</v>
      </c>
      <c r="F135" s="1451">
        <f t="shared" si="50"/>
        <v>0</v>
      </c>
      <c r="G135" s="1452" t="str">
        <f t="shared" si="51"/>
        <v/>
      </c>
      <c r="H135" s="1470">
        <f t="shared" si="52"/>
        <v>0</v>
      </c>
      <c r="I135" s="1312">
        <f>'BR2'!I135</f>
        <v>0</v>
      </c>
      <c r="J135" s="1257">
        <f t="shared" si="53"/>
        <v>0</v>
      </c>
      <c r="K135" s="1455">
        <f>'BR2'!K135</f>
        <v>0</v>
      </c>
      <c r="L135" s="1246">
        <f t="shared" si="54"/>
        <v>0</v>
      </c>
      <c r="M135" s="1471">
        <f>'BR2'!M135</f>
        <v>0</v>
      </c>
      <c r="N135" s="1472">
        <f t="shared" si="55"/>
        <v>0</v>
      </c>
      <c r="O135" s="1459">
        <f>'BR2'!O135</f>
        <v>0</v>
      </c>
      <c r="P135" s="1473">
        <f t="shared" si="56"/>
        <v>0</v>
      </c>
      <c r="Q135" s="1459">
        <f>'BR2'!Q135</f>
        <v>0</v>
      </c>
      <c r="R135" s="1473">
        <f t="shared" si="57"/>
        <v>0</v>
      </c>
      <c r="S135" s="1459">
        <f>'BR2'!S135</f>
        <v>0</v>
      </c>
      <c r="T135" s="1473">
        <f t="shared" si="58"/>
        <v>0</v>
      </c>
      <c r="U135" s="1461">
        <f>'J-Pers'!$J23</f>
        <v>0</v>
      </c>
      <c r="V135" s="1474">
        <f>'BR2'!V135</f>
        <v>0</v>
      </c>
      <c r="AA135" s="1475">
        <f t="shared" si="31"/>
        <v>0</v>
      </c>
      <c r="AB135" s="1475">
        <f t="shared" si="32"/>
        <v>0</v>
      </c>
      <c r="AC135" s="1475">
        <f t="shared" si="33"/>
        <v>0</v>
      </c>
      <c r="AD135" s="799"/>
      <c r="AE135" s="1483"/>
      <c r="AF135" s="1483"/>
      <c r="AG135" s="1484"/>
      <c r="AL135" s="1350"/>
      <c r="AM135" s="1350"/>
      <c r="AN135" s="1350"/>
      <c r="AO135" s="1350"/>
      <c r="AP135" s="1466">
        <f>'J-Pers'!$BA23*'BR3'!G135</f>
        <v>0</v>
      </c>
      <c r="AQ135" s="1466">
        <f>'J-Pers'!$BA23*'BR3'!I135</f>
        <v>0</v>
      </c>
      <c r="AR135" s="1466">
        <f>'J-Pers'!$BA23*'BR3'!K135</f>
        <v>0</v>
      </c>
      <c r="AS135" s="1466">
        <f>'J-Pers'!$BA23*'BR3'!M135</f>
        <v>0</v>
      </c>
      <c r="AT135" s="1466">
        <f>'J-Pers'!$BA23*'BR3'!O135</f>
        <v>0</v>
      </c>
      <c r="AU135" s="1466">
        <f>'J-Pers'!$BA23*'BR3'!Q135</f>
        <v>0</v>
      </c>
      <c r="AV135" s="1466">
        <f>'J-Pers'!$BA23*'BR3'!S135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'BR2'!B136</f>
        <v>0</v>
      </c>
      <c r="C136" s="1450">
        <f>'BR2'!C136</f>
        <v>0</v>
      </c>
      <c r="D136" s="715">
        <f>'BR2'!D136</f>
        <v>0</v>
      </c>
      <c r="E136" s="716">
        <f>'BR2'!E136</f>
        <v>0</v>
      </c>
      <c r="F136" s="1451">
        <f t="shared" si="50"/>
        <v>0</v>
      </c>
      <c r="G136" s="1452" t="str">
        <f t="shared" si="51"/>
        <v/>
      </c>
      <c r="H136" s="1470">
        <f t="shared" si="52"/>
        <v>0</v>
      </c>
      <c r="I136" s="1312">
        <f>'BR2'!I136</f>
        <v>0</v>
      </c>
      <c r="J136" s="1257">
        <f t="shared" si="53"/>
        <v>0</v>
      </c>
      <c r="K136" s="1455">
        <f>'BR2'!K136</f>
        <v>0</v>
      </c>
      <c r="L136" s="1246">
        <f t="shared" si="54"/>
        <v>0</v>
      </c>
      <c r="M136" s="1471">
        <f>'BR2'!M136</f>
        <v>0</v>
      </c>
      <c r="N136" s="1472">
        <f t="shared" si="55"/>
        <v>0</v>
      </c>
      <c r="O136" s="1459">
        <f>'BR2'!O136</f>
        <v>0</v>
      </c>
      <c r="P136" s="1473">
        <f t="shared" si="56"/>
        <v>0</v>
      </c>
      <c r="Q136" s="1459">
        <f>'BR2'!Q136</f>
        <v>0</v>
      </c>
      <c r="R136" s="1473">
        <f t="shared" si="57"/>
        <v>0</v>
      </c>
      <c r="S136" s="1459">
        <f>'BR2'!S136</f>
        <v>0</v>
      </c>
      <c r="T136" s="1473">
        <f t="shared" si="58"/>
        <v>0</v>
      </c>
      <c r="U136" s="1461">
        <f>'J-Pers'!$J24</f>
        <v>0</v>
      </c>
      <c r="V136" s="1474">
        <f>'BR2'!V136</f>
        <v>0</v>
      </c>
      <c r="AA136" s="1475">
        <f t="shared" si="31"/>
        <v>0</v>
      </c>
      <c r="AB136" s="1475">
        <f t="shared" si="32"/>
        <v>0</v>
      </c>
      <c r="AC136" s="1475">
        <f t="shared" si="33"/>
        <v>0</v>
      </c>
      <c r="AD136" s="799"/>
      <c r="AE136" s="1483"/>
      <c r="AF136" s="1483"/>
      <c r="AG136" s="1484"/>
      <c r="AL136" s="1350"/>
      <c r="AM136" s="1350"/>
      <c r="AN136" s="1350"/>
      <c r="AO136" s="1350"/>
      <c r="AP136" s="1466">
        <f>'J-Pers'!$BA24*'BR3'!G136</f>
        <v>0</v>
      </c>
      <c r="AQ136" s="1466">
        <f>'J-Pers'!$BA24*'BR3'!I136</f>
        <v>0</v>
      </c>
      <c r="AR136" s="1466">
        <f>'J-Pers'!$BA24*'BR3'!K136</f>
        <v>0</v>
      </c>
      <c r="AS136" s="1466">
        <f>'J-Pers'!$BA24*'BR3'!M136</f>
        <v>0</v>
      </c>
      <c r="AT136" s="1466">
        <f>'J-Pers'!$BA24*'BR3'!O136</f>
        <v>0</v>
      </c>
      <c r="AU136" s="1466">
        <f>'J-Pers'!$BA24*'BR3'!Q136</f>
        <v>0</v>
      </c>
      <c r="AV136" s="1466">
        <f>'J-Pers'!$BA24*'BR3'!S136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'BR2'!B137</f>
        <v>0</v>
      </c>
      <c r="C137" s="1450">
        <f>'BR2'!C137</f>
        <v>0</v>
      </c>
      <c r="D137" s="715">
        <f>'BR2'!D137</f>
        <v>0</v>
      </c>
      <c r="E137" s="716">
        <f>'BR2'!E137</f>
        <v>0</v>
      </c>
      <c r="F137" s="1451">
        <f t="shared" si="50"/>
        <v>0</v>
      </c>
      <c r="G137" s="1452" t="str">
        <f t="shared" si="51"/>
        <v/>
      </c>
      <c r="H137" s="1470">
        <f t="shared" si="52"/>
        <v>0</v>
      </c>
      <c r="I137" s="1312">
        <f>'BR2'!I137</f>
        <v>0</v>
      </c>
      <c r="J137" s="1257">
        <f t="shared" si="53"/>
        <v>0</v>
      </c>
      <c r="K137" s="1455">
        <f>'BR2'!K137</f>
        <v>0</v>
      </c>
      <c r="L137" s="1246">
        <f t="shared" si="54"/>
        <v>0</v>
      </c>
      <c r="M137" s="1471">
        <f>'BR2'!M137</f>
        <v>0</v>
      </c>
      <c r="N137" s="1472">
        <f t="shared" si="55"/>
        <v>0</v>
      </c>
      <c r="O137" s="1459">
        <f>'BR2'!O137</f>
        <v>0</v>
      </c>
      <c r="P137" s="1473">
        <f t="shared" si="56"/>
        <v>0</v>
      </c>
      <c r="Q137" s="1459">
        <f>'BR2'!Q137</f>
        <v>0</v>
      </c>
      <c r="R137" s="1473">
        <f t="shared" si="57"/>
        <v>0</v>
      </c>
      <c r="S137" s="1459">
        <f>'BR2'!S137</f>
        <v>0</v>
      </c>
      <c r="T137" s="1473">
        <f t="shared" si="58"/>
        <v>0</v>
      </c>
      <c r="U137" s="1461">
        <f>'J-Pers'!$J25</f>
        <v>0</v>
      </c>
      <c r="V137" s="1474">
        <f>'BR2'!V137</f>
        <v>0</v>
      </c>
      <c r="AA137" s="1475">
        <f t="shared" si="31"/>
        <v>0</v>
      </c>
      <c r="AB137" s="1475">
        <f t="shared" si="32"/>
        <v>0</v>
      </c>
      <c r="AC137" s="1475">
        <f t="shared" si="33"/>
        <v>0</v>
      </c>
      <c r="AD137" s="799"/>
      <c r="AE137" s="1483"/>
      <c r="AF137" s="1483"/>
      <c r="AG137" s="1484"/>
      <c r="AL137" s="1350"/>
      <c r="AM137" s="1350"/>
      <c r="AN137" s="1350"/>
      <c r="AO137" s="1350"/>
      <c r="AP137" s="1466">
        <f>'J-Pers'!$BA25*'BR3'!G137</f>
        <v>0</v>
      </c>
      <c r="AQ137" s="1466">
        <f>'J-Pers'!$BA25*'BR3'!I137</f>
        <v>0</v>
      </c>
      <c r="AR137" s="1466">
        <f>'J-Pers'!$BA25*'BR3'!K137</f>
        <v>0</v>
      </c>
      <c r="AS137" s="1466">
        <f>'J-Pers'!$BA25*'BR3'!M137</f>
        <v>0</v>
      </c>
      <c r="AT137" s="1466">
        <f>'J-Pers'!$BA25*'BR3'!O137</f>
        <v>0</v>
      </c>
      <c r="AU137" s="1466">
        <f>'J-Pers'!$BA25*'BR3'!Q137</f>
        <v>0</v>
      </c>
      <c r="AV137" s="1466">
        <f>'J-Pers'!$BA25*'BR3'!S137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'BR2'!B138</f>
        <v>0</v>
      </c>
      <c r="C138" s="1450">
        <f>'BR2'!C138</f>
        <v>0</v>
      </c>
      <c r="D138" s="715">
        <f>'BR2'!D138</f>
        <v>0</v>
      </c>
      <c r="E138" s="716">
        <f>'BR2'!E138</f>
        <v>0</v>
      </c>
      <c r="F138" s="1451">
        <f t="shared" si="50"/>
        <v>0</v>
      </c>
      <c r="G138" s="1452" t="str">
        <f t="shared" si="51"/>
        <v/>
      </c>
      <c r="H138" s="1470">
        <f t="shared" si="52"/>
        <v>0</v>
      </c>
      <c r="I138" s="1312">
        <f>'BR2'!I138</f>
        <v>0</v>
      </c>
      <c r="J138" s="1257">
        <f t="shared" si="53"/>
        <v>0</v>
      </c>
      <c r="K138" s="1455">
        <f>'BR2'!K138</f>
        <v>0</v>
      </c>
      <c r="L138" s="1246">
        <f t="shared" si="54"/>
        <v>0</v>
      </c>
      <c r="M138" s="1471">
        <f>'BR2'!M138</f>
        <v>0</v>
      </c>
      <c r="N138" s="1472">
        <f t="shared" si="55"/>
        <v>0</v>
      </c>
      <c r="O138" s="1459">
        <f>'BR2'!O138</f>
        <v>0</v>
      </c>
      <c r="P138" s="1473">
        <f t="shared" si="56"/>
        <v>0</v>
      </c>
      <c r="Q138" s="1459">
        <f>'BR2'!Q138</f>
        <v>0</v>
      </c>
      <c r="R138" s="1473">
        <f t="shared" si="57"/>
        <v>0</v>
      </c>
      <c r="S138" s="1459">
        <f>'BR2'!S138</f>
        <v>0</v>
      </c>
      <c r="T138" s="1473">
        <f t="shared" si="58"/>
        <v>0</v>
      </c>
      <c r="U138" s="1461">
        <f>'J-Pers'!$J26</f>
        <v>0</v>
      </c>
      <c r="V138" s="1474">
        <f>'BR2'!V138</f>
        <v>0</v>
      </c>
      <c r="AA138" s="1475">
        <f t="shared" si="31"/>
        <v>0</v>
      </c>
      <c r="AB138" s="1475">
        <f t="shared" si="32"/>
        <v>0</v>
      </c>
      <c r="AC138" s="1475">
        <f t="shared" si="33"/>
        <v>0</v>
      </c>
      <c r="AD138" s="799"/>
      <c r="AE138" s="1483"/>
      <c r="AF138" s="1483"/>
      <c r="AG138" s="1484"/>
      <c r="AL138" s="1350"/>
      <c r="AM138" s="1350"/>
      <c r="AN138" s="1350"/>
      <c r="AO138" s="1350"/>
      <c r="AP138" s="1466">
        <f>'J-Pers'!$BA26*'BR3'!G138</f>
        <v>0</v>
      </c>
      <c r="AQ138" s="1466">
        <f>'J-Pers'!$BA26*'BR3'!I138</f>
        <v>0</v>
      </c>
      <c r="AR138" s="1466">
        <f>'J-Pers'!$BA26*'BR3'!K138</f>
        <v>0</v>
      </c>
      <c r="AS138" s="1466">
        <f>'J-Pers'!$BA26*'BR3'!M138</f>
        <v>0</v>
      </c>
      <c r="AT138" s="1466">
        <f>'J-Pers'!$BA26*'BR3'!O138</f>
        <v>0</v>
      </c>
      <c r="AU138" s="1466">
        <f>'J-Pers'!$BA26*'BR3'!Q138</f>
        <v>0</v>
      </c>
      <c r="AV138" s="1466">
        <f>'J-Pers'!$BA26*'BR3'!S138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'BR2'!B139</f>
        <v>0</v>
      </c>
      <c r="C139" s="1450">
        <f>'BR2'!C139</f>
        <v>0</v>
      </c>
      <c r="D139" s="715">
        <f>'BR2'!D139</f>
        <v>0</v>
      </c>
      <c r="E139" s="716">
        <f>'BR2'!E139</f>
        <v>0</v>
      </c>
      <c r="F139" s="1451">
        <f t="shared" si="50"/>
        <v>0</v>
      </c>
      <c r="G139" s="1452" t="str">
        <f t="shared" si="51"/>
        <v/>
      </c>
      <c r="H139" s="1470">
        <f t="shared" si="52"/>
        <v>0</v>
      </c>
      <c r="I139" s="1312">
        <f>'BR2'!I139</f>
        <v>0</v>
      </c>
      <c r="J139" s="1257">
        <f t="shared" si="53"/>
        <v>0</v>
      </c>
      <c r="K139" s="1455">
        <f>'BR2'!K139</f>
        <v>0</v>
      </c>
      <c r="L139" s="1246">
        <f t="shared" si="54"/>
        <v>0</v>
      </c>
      <c r="M139" s="1471">
        <f>'BR2'!M139</f>
        <v>0</v>
      </c>
      <c r="N139" s="1472">
        <f t="shared" si="55"/>
        <v>0</v>
      </c>
      <c r="O139" s="1459">
        <f>'BR2'!O139</f>
        <v>0</v>
      </c>
      <c r="P139" s="1473">
        <f t="shared" si="56"/>
        <v>0</v>
      </c>
      <c r="Q139" s="1459">
        <f>'BR2'!Q139</f>
        <v>0</v>
      </c>
      <c r="R139" s="1473">
        <f t="shared" si="57"/>
        <v>0</v>
      </c>
      <c r="S139" s="1459">
        <f>'BR2'!S139</f>
        <v>0</v>
      </c>
      <c r="T139" s="1473">
        <f t="shared" si="58"/>
        <v>0</v>
      </c>
      <c r="U139" s="1461">
        <f>'J-Pers'!$J27</f>
        <v>0</v>
      </c>
      <c r="V139" s="1474">
        <f>'BR2'!V139</f>
        <v>0</v>
      </c>
      <c r="AA139" s="1475">
        <f t="shared" si="31"/>
        <v>0</v>
      </c>
      <c r="AB139" s="1475">
        <f t="shared" si="32"/>
        <v>0</v>
      </c>
      <c r="AC139" s="1475">
        <f t="shared" si="33"/>
        <v>0</v>
      </c>
      <c r="AD139" s="799"/>
      <c r="AE139" s="1465"/>
      <c r="AF139" s="1479"/>
      <c r="AG139" s="1480"/>
      <c r="AL139" s="1350"/>
      <c r="AM139" s="1350"/>
      <c r="AN139" s="1350"/>
      <c r="AO139" s="1350"/>
      <c r="AP139" s="1466">
        <f>'J-Pers'!$BA27*'BR3'!G139</f>
        <v>0</v>
      </c>
      <c r="AQ139" s="1466">
        <f>'J-Pers'!$BA27*'BR3'!I139</f>
        <v>0</v>
      </c>
      <c r="AR139" s="1466">
        <f>'J-Pers'!$BA27*'BR3'!K139</f>
        <v>0</v>
      </c>
      <c r="AS139" s="1466">
        <f>'J-Pers'!$BA27*'BR3'!M139</f>
        <v>0</v>
      </c>
      <c r="AT139" s="1466">
        <f>'J-Pers'!$BA27*'BR3'!O139</f>
        <v>0</v>
      </c>
      <c r="AU139" s="1466">
        <f>'J-Pers'!$BA27*'BR3'!Q139</f>
        <v>0</v>
      </c>
      <c r="AV139" s="1466">
        <f>'J-Pers'!$BA27*'BR3'!S139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'BR2'!B140</f>
        <v>0</v>
      </c>
      <c r="C140" s="1450">
        <f>'BR2'!C140</f>
        <v>0</v>
      </c>
      <c r="D140" s="715">
        <f>'BR2'!D140</f>
        <v>0</v>
      </c>
      <c r="E140" s="716">
        <f>'BR2'!E140</f>
        <v>0</v>
      </c>
      <c r="F140" s="1451">
        <f t="shared" si="50"/>
        <v>0</v>
      </c>
      <c r="G140" s="1452" t="str">
        <f t="shared" si="51"/>
        <v/>
      </c>
      <c r="H140" s="1470">
        <f t="shared" si="52"/>
        <v>0</v>
      </c>
      <c r="I140" s="1312">
        <f>'BR2'!I140</f>
        <v>0</v>
      </c>
      <c r="J140" s="1257">
        <f t="shared" si="53"/>
        <v>0</v>
      </c>
      <c r="K140" s="1455">
        <f>'BR2'!K140</f>
        <v>0</v>
      </c>
      <c r="L140" s="1246">
        <f t="shared" si="54"/>
        <v>0</v>
      </c>
      <c r="M140" s="1471">
        <f>'BR2'!M140</f>
        <v>0</v>
      </c>
      <c r="N140" s="1472">
        <f t="shared" si="55"/>
        <v>0</v>
      </c>
      <c r="O140" s="1459">
        <f>'BR2'!O140</f>
        <v>0</v>
      </c>
      <c r="P140" s="1473">
        <f t="shared" si="56"/>
        <v>0</v>
      </c>
      <c r="Q140" s="1459">
        <f>'BR2'!Q140</f>
        <v>0</v>
      </c>
      <c r="R140" s="1473">
        <f t="shared" si="57"/>
        <v>0</v>
      </c>
      <c r="S140" s="1459">
        <f>'BR2'!S140</f>
        <v>0</v>
      </c>
      <c r="T140" s="1473">
        <f t="shared" si="58"/>
        <v>0</v>
      </c>
      <c r="U140" s="1461">
        <f>'J-Pers'!$J28</f>
        <v>0</v>
      </c>
      <c r="V140" s="1474">
        <f>'BR2'!V140</f>
        <v>0</v>
      </c>
      <c r="AA140" s="1475">
        <f t="shared" si="31"/>
        <v>0</v>
      </c>
      <c r="AB140" s="1475">
        <f t="shared" si="32"/>
        <v>0</v>
      </c>
      <c r="AC140" s="1475">
        <f t="shared" si="33"/>
        <v>0</v>
      </c>
      <c r="AD140" s="799"/>
      <c r="AE140" s="1483"/>
      <c r="AF140" s="1483"/>
      <c r="AG140" s="1484"/>
      <c r="AL140" s="1350"/>
      <c r="AM140" s="1350"/>
      <c r="AN140" s="1350"/>
      <c r="AO140" s="1350"/>
      <c r="AP140" s="1466">
        <f>'J-Pers'!$BA28*'BR3'!G140</f>
        <v>0</v>
      </c>
      <c r="AQ140" s="1466">
        <f>'J-Pers'!$BA28*'BR3'!I140</f>
        <v>0</v>
      </c>
      <c r="AR140" s="1466">
        <f>'J-Pers'!$BA28*'BR3'!K140</f>
        <v>0</v>
      </c>
      <c r="AS140" s="1466">
        <f>'J-Pers'!$BA28*'BR3'!M140</f>
        <v>0</v>
      </c>
      <c r="AT140" s="1466">
        <f>'J-Pers'!$BA28*'BR3'!O140</f>
        <v>0</v>
      </c>
      <c r="AU140" s="1466">
        <f>'J-Pers'!$BA28*'BR3'!Q140</f>
        <v>0</v>
      </c>
      <c r="AV140" s="1466">
        <f>'J-Pers'!$BA28*'BR3'!S140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'BR2'!B141</f>
        <v>0</v>
      </c>
      <c r="C141" s="1450">
        <f>'BR2'!C141</f>
        <v>0</v>
      </c>
      <c r="D141" s="715">
        <f>'BR2'!D141</f>
        <v>0</v>
      </c>
      <c r="E141" s="716">
        <f>'BR2'!E141</f>
        <v>0</v>
      </c>
      <c r="F141" s="1451">
        <f t="shared" si="50"/>
        <v>0</v>
      </c>
      <c r="G141" s="1452" t="str">
        <f t="shared" si="51"/>
        <v/>
      </c>
      <c r="H141" s="1470">
        <f t="shared" si="52"/>
        <v>0</v>
      </c>
      <c r="I141" s="1312">
        <f>'BR2'!I141</f>
        <v>0</v>
      </c>
      <c r="J141" s="1257">
        <f t="shared" si="53"/>
        <v>0</v>
      </c>
      <c r="K141" s="1455">
        <f>'BR2'!K141</f>
        <v>0</v>
      </c>
      <c r="L141" s="1246">
        <f t="shared" si="54"/>
        <v>0</v>
      </c>
      <c r="M141" s="1471">
        <f>'BR2'!M141</f>
        <v>0</v>
      </c>
      <c r="N141" s="1472">
        <f t="shared" si="55"/>
        <v>0</v>
      </c>
      <c r="O141" s="1459">
        <f>'BR2'!O141</f>
        <v>0</v>
      </c>
      <c r="P141" s="1473">
        <f t="shared" si="56"/>
        <v>0</v>
      </c>
      <c r="Q141" s="1459">
        <f>'BR2'!Q141</f>
        <v>0</v>
      </c>
      <c r="R141" s="1473">
        <f t="shared" si="57"/>
        <v>0</v>
      </c>
      <c r="S141" s="1459">
        <f>'BR2'!S141</f>
        <v>0</v>
      </c>
      <c r="T141" s="1473">
        <f t="shared" si="58"/>
        <v>0</v>
      </c>
      <c r="U141" s="1461">
        <f>'J-Pers'!$J29</f>
        <v>0</v>
      </c>
      <c r="V141" s="1474">
        <f>'BR2'!V141</f>
        <v>0</v>
      </c>
      <c r="AA141" s="1475">
        <f t="shared" si="31"/>
        <v>0</v>
      </c>
      <c r="AB141" s="1475">
        <f t="shared" si="32"/>
        <v>0</v>
      </c>
      <c r="AC141" s="1475">
        <f t="shared" si="33"/>
        <v>0</v>
      </c>
      <c r="AD141" s="799"/>
      <c r="AE141" s="1483"/>
      <c r="AF141" s="1483"/>
      <c r="AG141" s="1484"/>
      <c r="AL141" s="1350"/>
      <c r="AM141" s="1350"/>
      <c r="AN141" s="1350"/>
      <c r="AO141" s="1350"/>
      <c r="AP141" s="1466">
        <f>'J-Pers'!$BA29*'BR3'!G141</f>
        <v>0</v>
      </c>
      <c r="AQ141" s="1466">
        <f>'J-Pers'!$BA29*'BR3'!I141</f>
        <v>0</v>
      </c>
      <c r="AR141" s="1466">
        <f>'J-Pers'!$BA29*'BR3'!K141</f>
        <v>0</v>
      </c>
      <c r="AS141" s="1466">
        <f>'J-Pers'!$BA29*'BR3'!M141</f>
        <v>0</v>
      </c>
      <c r="AT141" s="1466">
        <f>'J-Pers'!$BA29*'BR3'!O141</f>
        <v>0</v>
      </c>
      <c r="AU141" s="1466">
        <f>'J-Pers'!$BA29*'BR3'!Q141</f>
        <v>0</v>
      </c>
      <c r="AV141" s="1466">
        <f>'J-Pers'!$BA29*'BR3'!S141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'BR2'!B142</f>
        <v>0</v>
      </c>
      <c r="C142" s="1450">
        <f>'BR2'!C142</f>
        <v>0</v>
      </c>
      <c r="D142" s="715">
        <f>'BR2'!D142</f>
        <v>0</v>
      </c>
      <c r="E142" s="716">
        <f>'BR2'!E142</f>
        <v>0</v>
      </c>
      <c r="F142" s="1451">
        <f t="shared" si="50"/>
        <v>0</v>
      </c>
      <c r="G142" s="1452" t="str">
        <f t="shared" si="51"/>
        <v/>
      </c>
      <c r="H142" s="1470">
        <f t="shared" si="52"/>
        <v>0</v>
      </c>
      <c r="I142" s="1312">
        <f>'BR2'!I142</f>
        <v>0</v>
      </c>
      <c r="J142" s="1257">
        <f t="shared" si="53"/>
        <v>0</v>
      </c>
      <c r="K142" s="1455">
        <f>'BR2'!K142</f>
        <v>0</v>
      </c>
      <c r="L142" s="1246">
        <f t="shared" si="54"/>
        <v>0</v>
      </c>
      <c r="M142" s="1471">
        <f>'BR2'!M142</f>
        <v>0</v>
      </c>
      <c r="N142" s="1472">
        <f t="shared" si="55"/>
        <v>0</v>
      </c>
      <c r="O142" s="1459">
        <f>'BR2'!O142</f>
        <v>0</v>
      </c>
      <c r="P142" s="1473">
        <f t="shared" si="56"/>
        <v>0</v>
      </c>
      <c r="Q142" s="1459">
        <f>'BR2'!Q142</f>
        <v>0</v>
      </c>
      <c r="R142" s="1473">
        <f t="shared" si="57"/>
        <v>0</v>
      </c>
      <c r="S142" s="1459">
        <f>'BR2'!S142</f>
        <v>0</v>
      </c>
      <c r="T142" s="1473">
        <f t="shared" si="58"/>
        <v>0</v>
      </c>
      <c r="U142" s="1461">
        <f>'J-Pers'!$J30</f>
        <v>0</v>
      </c>
      <c r="V142" s="1474">
        <f>'BR2'!V142</f>
        <v>0</v>
      </c>
      <c r="AA142" s="1475">
        <f t="shared" si="31"/>
        <v>0</v>
      </c>
      <c r="AB142" s="1475">
        <f t="shared" si="32"/>
        <v>0</v>
      </c>
      <c r="AC142" s="1475">
        <f t="shared" si="33"/>
        <v>0</v>
      </c>
      <c r="AD142" s="799"/>
      <c r="AE142" s="1483"/>
      <c r="AF142" s="1483"/>
      <c r="AG142" s="1484"/>
      <c r="AL142" s="1350"/>
      <c r="AM142" s="1350"/>
      <c r="AN142" s="1350"/>
      <c r="AO142" s="1350"/>
      <c r="AP142" s="1466">
        <f>'J-Pers'!$BA30*'BR3'!G142</f>
        <v>0</v>
      </c>
      <c r="AQ142" s="1466">
        <f>'J-Pers'!$BA30*'BR3'!I142</f>
        <v>0</v>
      </c>
      <c r="AR142" s="1466">
        <f>'J-Pers'!$BA30*'BR3'!K142</f>
        <v>0</v>
      </c>
      <c r="AS142" s="1466">
        <f>'J-Pers'!$BA30*'BR3'!M142</f>
        <v>0</v>
      </c>
      <c r="AT142" s="1466">
        <f>'J-Pers'!$BA30*'BR3'!O142</f>
        <v>0</v>
      </c>
      <c r="AU142" s="1466">
        <f>'J-Pers'!$BA30*'BR3'!Q142</f>
        <v>0</v>
      </c>
      <c r="AV142" s="1466">
        <f>'J-Pers'!$BA30*'BR3'!S142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'BR2'!B143</f>
        <v>0</v>
      </c>
      <c r="C143" s="1450">
        <f>'BR2'!C143</f>
        <v>0</v>
      </c>
      <c r="D143" s="715">
        <f>'BR2'!D143</f>
        <v>0</v>
      </c>
      <c r="E143" s="716">
        <f>'BR2'!E143</f>
        <v>0</v>
      </c>
      <c r="F143" s="1451">
        <f t="shared" si="50"/>
        <v>0</v>
      </c>
      <c r="G143" s="1452" t="str">
        <f t="shared" si="51"/>
        <v/>
      </c>
      <c r="H143" s="1470">
        <f t="shared" si="52"/>
        <v>0</v>
      </c>
      <c r="I143" s="1312">
        <f>'BR2'!I143</f>
        <v>0</v>
      </c>
      <c r="J143" s="1257">
        <f t="shared" si="53"/>
        <v>0</v>
      </c>
      <c r="K143" s="1455">
        <f>'BR2'!K143</f>
        <v>0</v>
      </c>
      <c r="L143" s="1246">
        <f t="shared" si="54"/>
        <v>0</v>
      </c>
      <c r="M143" s="1471">
        <f>'BR2'!M143</f>
        <v>0</v>
      </c>
      <c r="N143" s="1472">
        <f t="shared" si="55"/>
        <v>0</v>
      </c>
      <c r="O143" s="1459">
        <f>'BR2'!O143</f>
        <v>0</v>
      </c>
      <c r="P143" s="1473">
        <f t="shared" si="56"/>
        <v>0</v>
      </c>
      <c r="Q143" s="1459">
        <f>'BR2'!Q143</f>
        <v>0</v>
      </c>
      <c r="R143" s="1473">
        <f t="shared" si="57"/>
        <v>0</v>
      </c>
      <c r="S143" s="1459">
        <f>'BR2'!S143</f>
        <v>0</v>
      </c>
      <c r="T143" s="1473">
        <f t="shared" si="58"/>
        <v>0</v>
      </c>
      <c r="U143" s="1461">
        <f>'J-Pers'!$J31</f>
        <v>0</v>
      </c>
      <c r="V143" s="1474">
        <f>'BR2'!V143</f>
        <v>0</v>
      </c>
      <c r="AA143" s="1475">
        <f t="shared" si="31"/>
        <v>0</v>
      </c>
      <c r="AB143" s="1475">
        <f t="shared" si="32"/>
        <v>0</v>
      </c>
      <c r="AC143" s="1475">
        <f t="shared" si="33"/>
        <v>0</v>
      </c>
      <c r="AD143" s="799"/>
      <c r="AE143" s="1483"/>
      <c r="AF143" s="1483"/>
      <c r="AG143" s="1484"/>
      <c r="AL143" s="1350"/>
      <c r="AM143" s="1350"/>
      <c r="AN143" s="1350"/>
      <c r="AO143" s="1350"/>
      <c r="AP143" s="1466">
        <f>'J-Pers'!$BA31*'BR3'!G143</f>
        <v>0</v>
      </c>
      <c r="AQ143" s="1466">
        <f>'J-Pers'!$BA31*'BR3'!I143</f>
        <v>0</v>
      </c>
      <c r="AR143" s="1466">
        <f>'J-Pers'!$BA31*'BR3'!K143</f>
        <v>0</v>
      </c>
      <c r="AS143" s="1466">
        <f>'J-Pers'!$BA31*'BR3'!M143</f>
        <v>0</v>
      </c>
      <c r="AT143" s="1466">
        <f>'J-Pers'!$BA31*'BR3'!O143</f>
        <v>0</v>
      </c>
      <c r="AU143" s="1466">
        <f>'J-Pers'!$BA31*'BR3'!Q143</f>
        <v>0</v>
      </c>
      <c r="AV143" s="1466">
        <f>'J-Pers'!$BA31*'BR3'!S143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'BR2'!B144</f>
        <v>0</v>
      </c>
      <c r="C144" s="1450">
        <f>'BR2'!C144</f>
        <v>0</v>
      </c>
      <c r="D144" s="715">
        <f>'BR2'!D144</f>
        <v>0</v>
      </c>
      <c r="E144" s="716">
        <f>'BR2'!E144</f>
        <v>0</v>
      </c>
      <c r="F144" s="1451">
        <f t="shared" si="50"/>
        <v>0</v>
      </c>
      <c r="G144" s="1452" t="str">
        <f t="shared" si="51"/>
        <v/>
      </c>
      <c r="H144" s="1470">
        <f t="shared" si="52"/>
        <v>0</v>
      </c>
      <c r="I144" s="1312">
        <f>'BR2'!I144</f>
        <v>0</v>
      </c>
      <c r="J144" s="1257">
        <f t="shared" si="53"/>
        <v>0</v>
      </c>
      <c r="K144" s="1455">
        <f>'BR2'!K144</f>
        <v>0</v>
      </c>
      <c r="L144" s="1246">
        <f t="shared" si="54"/>
        <v>0</v>
      </c>
      <c r="M144" s="1471">
        <f>'BR2'!M144</f>
        <v>0</v>
      </c>
      <c r="N144" s="1472">
        <f t="shared" si="55"/>
        <v>0</v>
      </c>
      <c r="O144" s="1459">
        <f>'BR2'!O144</f>
        <v>0</v>
      </c>
      <c r="P144" s="1473">
        <f t="shared" si="56"/>
        <v>0</v>
      </c>
      <c r="Q144" s="1459">
        <f>'BR2'!Q144</f>
        <v>0</v>
      </c>
      <c r="R144" s="1473">
        <f t="shared" si="57"/>
        <v>0</v>
      </c>
      <c r="S144" s="1459">
        <f>'BR2'!S144</f>
        <v>0</v>
      </c>
      <c r="T144" s="1473">
        <f t="shared" si="58"/>
        <v>0</v>
      </c>
      <c r="U144" s="1461">
        <f>'J-Pers'!$J32</f>
        <v>0</v>
      </c>
      <c r="V144" s="1474">
        <f>'BR2'!V144</f>
        <v>0</v>
      </c>
      <c r="AA144" s="1475">
        <f t="shared" si="31"/>
        <v>0</v>
      </c>
      <c r="AB144" s="1475">
        <f t="shared" si="32"/>
        <v>0</v>
      </c>
      <c r="AC144" s="1475">
        <f t="shared" si="33"/>
        <v>0</v>
      </c>
      <c r="AD144" s="799"/>
      <c r="AE144" s="1465"/>
      <c r="AF144" s="1479"/>
      <c r="AG144" s="1480"/>
      <c r="AL144" s="1350"/>
      <c r="AM144" s="1350"/>
      <c r="AN144" s="1350"/>
      <c r="AO144" s="1350"/>
      <c r="AP144" s="1466">
        <f>'J-Pers'!$BA32*'BR3'!G144</f>
        <v>0</v>
      </c>
      <c r="AQ144" s="1466">
        <f>'J-Pers'!$BA32*'BR3'!I144</f>
        <v>0</v>
      </c>
      <c r="AR144" s="1466">
        <f>'J-Pers'!$BA32*'BR3'!K144</f>
        <v>0</v>
      </c>
      <c r="AS144" s="1466">
        <f>'J-Pers'!$BA32*'BR3'!M144</f>
        <v>0</v>
      </c>
      <c r="AT144" s="1466">
        <f>'J-Pers'!$BA32*'BR3'!O144</f>
        <v>0</v>
      </c>
      <c r="AU144" s="1466">
        <f>'J-Pers'!$BA32*'BR3'!Q144</f>
        <v>0</v>
      </c>
      <c r="AV144" s="1466">
        <f>'J-Pers'!$BA32*'BR3'!S144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'BR2'!B145</f>
        <v>0</v>
      </c>
      <c r="C145" s="1450">
        <f>'BR2'!C145</f>
        <v>0</v>
      </c>
      <c r="D145" s="715">
        <f>'BR2'!D145</f>
        <v>0</v>
      </c>
      <c r="E145" s="716">
        <f>'BR2'!E145</f>
        <v>0</v>
      </c>
      <c r="F145" s="1451">
        <f t="shared" si="50"/>
        <v>0</v>
      </c>
      <c r="G145" s="1452" t="str">
        <f t="shared" si="51"/>
        <v/>
      </c>
      <c r="H145" s="1470">
        <f t="shared" si="52"/>
        <v>0</v>
      </c>
      <c r="I145" s="1312">
        <f>'BR2'!I145</f>
        <v>0</v>
      </c>
      <c r="J145" s="1257">
        <f t="shared" si="53"/>
        <v>0</v>
      </c>
      <c r="K145" s="1455">
        <f>'BR2'!K145</f>
        <v>0</v>
      </c>
      <c r="L145" s="1246">
        <f t="shared" si="54"/>
        <v>0</v>
      </c>
      <c r="M145" s="1471">
        <f>'BR2'!M145</f>
        <v>0</v>
      </c>
      <c r="N145" s="1472">
        <f t="shared" si="55"/>
        <v>0</v>
      </c>
      <c r="O145" s="1459">
        <f>'BR2'!O145</f>
        <v>0</v>
      </c>
      <c r="P145" s="1473">
        <f t="shared" si="56"/>
        <v>0</v>
      </c>
      <c r="Q145" s="1459">
        <f>'BR2'!Q145</f>
        <v>0</v>
      </c>
      <c r="R145" s="1473">
        <f t="shared" si="57"/>
        <v>0</v>
      </c>
      <c r="S145" s="1459">
        <f>'BR2'!S145</f>
        <v>0</v>
      </c>
      <c r="T145" s="1473">
        <f t="shared" si="58"/>
        <v>0</v>
      </c>
      <c r="U145" s="1461">
        <f>'J-Pers'!$J33</f>
        <v>0</v>
      </c>
      <c r="V145" s="1474">
        <f>'BR2'!V145</f>
        <v>0</v>
      </c>
      <c r="AA145" s="1475">
        <f t="shared" si="31"/>
        <v>0</v>
      </c>
      <c r="AB145" s="1475">
        <f t="shared" si="32"/>
        <v>0</v>
      </c>
      <c r="AC145" s="1475">
        <f t="shared" si="33"/>
        <v>0</v>
      </c>
      <c r="AD145" s="799"/>
      <c r="AE145" s="1483"/>
      <c r="AF145" s="1483"/>
      <c r="AG145" s="1484"/>
      <c r="AL145" s="1350"/>
      <c r="AM145" s="1350"/>
      <c r="AN145" s="1350"/>
      <c r="AO145" s="1350"/>
      <c r="AP145" s="1466">
        <f>'J-Pers'!$BA33*'BR3'!G145</f>
        <v>0</v>
      </c>
      <c r="AQ145" s="1466">
        <f>'J-Pers'!$BA33*'BR3'!I145</f>
        <v>0</v>
      </c>
      <c r="AR145" s="1466">
        <f>'J-Pers'!$BA33*'BR3'!K145</f>
        <v>0</v>
      </c>
      <c r="AS145" s="1466">
        <f>'J-Pers'!$BA33*'BR3'!M145</f>
        <v>0</v>
      </c>
      <c r="AT145" s="1466">
        <f>'J-Pers'!$BA33*'BR3'!O145</f>
        <v>0</v>
      </c>
      <c r="AU145" s="1466">
        <f>'J-Pers'!$BA33*'BR3'!Q145</f>
        <v>0</v>
      </c>
      <c r="AV145" s="1466">
        <f>'J-Pers'!$BA33*'BR3'!S145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'BR2'!B146</f>
        <v>0</v>
      </c>
      <c r="C146" s="1450">
        <f>'BR2'!C146</f>
        <v>0</v>
      </c>
      <c r="D146" s="715">
        <f>'BR2'!D146</f>
        <v>0</v>
      </c>
      <c r="E146" s="716">
        <f>'BR2'!E146</f>
        <v>0</v>
      </c>
      <c r="F146" s="1451">
        <f t="shared" si="50"/>
        <v>0</v>
      </c>
      <c r="G146" s="1452" t="str">
        <f t="shared" si="51"/>
        <v/>
      </c>
      <c r="H146" s="1470">
        <f t="shared" si="52"/>
        <v>0</v>
      </c>
      <c r="I146" s="1312">
        <f>'BR2'!I146</f>
        <v>0</v>
      </c>
      <c r="J146" s="1257">
        <f t="shared" si="53"/>
        <v>0</v>
      </c>
      <c r="K146" s="1455">
        <f>'BR2'!K146</f>
        <v>0</v>
      </c>
      <c r="L146" s="1246">
        <f t="shared" si="54"/>
        <v>0</v>
      </c>
      <c r="M146" s="1471">
        <f>'BR2'!M146</f>
        <v>0</v>
      </c>
      <c r="N146" s="1472">
        <f t="shared" si="55"/>
        <v>0</v>
      </c>
      <c r="O146" s="1459">
        <f>'BR2'!O146</f>
        <v>0</v>
      </c>
      <c r="P146" s="1473">
        <f t="shared" si="56"/>
        <v>0</v>
      </c>
      <c r="Q146" s="1459">
        <f>'BR2'!Q146</f>
        <v>0</v>
      </c>
      <c r="R146" s="1473">
        <f t="shared" si="57"/>
        <v>0</v>
      </c>
      <c r="S146" s="1459">
        <f>'BR2'!S146</f>
        <v>0</v>
      </c>
      <c r="T146" s="1473">
        <f t="shared" si="58"/>
        <v>0</v>
      </c>
      <c r="U146" s="1461">
        <f>'J-Pers'!$J34</f>
        <v>0</v>
      </c>
      <c r="V146" s="1474">
        <f>'BR2'!V146</f>
        <v>0</v>
      </c>
      <c r="AA146" s="1475">
        <f t="shared" si="31"/>
        <v>0</v>
      </c>
      <c r="AB146" s="1475">
        <f t="shared" si="32"/>
        <v>0</v>
      </c>
      <c r="AC146" s="1475">
        <f t="shared" si="33"/>
        <v>0</v>
      </c>
      <c r="AD146" s="799"/>
      <c r="AE146" s="1483"/>
      <c r="AF146" s="1483"/>
      <c r="AG146" s="1484"/>
      <c r="AL146" s="1350"/>
      <c r="AM146" s="1350"/>
      <c r="AN146" s="1350"/>
      <c r="AO146" s="1350"/>
      <c r="AP146" s="1466">
        <f>'J-Pers'!$BA34*'BR3'!G146</f>
        <v>0</v>
      </c>
      <c r="AQ146" s="1466">
        <f>'J-Pers'!$BA34*'BR3'!I146</f>
        <v>0</v>
      </c>
      <c r="AR146" s="1466">
        <f>'J-Pers'!$BA34*'BR3'!K146</f>
        <v>0</v>
      </c>
      <c r="AS146" s="1466">
        <f>'J-Pers'!$BA34*'BR3'!M146</f>
        <v>0</v>
      </c>
      <c r="AT146" s="1466">
        <f>'J-Pers'!$BA34*'BR3'!O146</f>
        <v>0</v>
      </c>
      <c r="AU146" s="1466">
        <f>'J-Pers'!$BA34*'BR3'!Q146</f>
        <v>0</v>
      </c>
      <c r="AV146" s="1466">
        <f>'J-Pers'!$BA34*'BR3'!S146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'BR2'!B147</f>
        <v>0</v>
      </c>
      <c r="C147" s="1450">
        <f>'BR2'!C147</f>
        <v>0</v>
      </c>
      <c r="D147" s="715">
        <f>'BR2'!D147</f>
        <v>0</v>
      </c>
      <c r="E147" s="716">
        <f>'BR2'!E147</f>
        <v>0</v>
      </c>
      <c r="F147" s="1451">
        <f t="shared" si="50"/>
        <v>0</v>
      </c>
      <c r="G147" s="1452" t="str">
        <f t="shared" si="51"/>
        <v/>
      </c>
      <c r="H147" s="1470">
        <f t="shared" si="52"/>
        <v>0</v>
      </c>
      <c r="I147" s="1312">
        <f>'BR2'!I147</f>
        <v>0</v>
      </c>
      <c r="J147" s="1257">
        <f t="shared" si="53"/>
        <v>0</v>
      </c>
      <c r="K147" s="1455">
        <f>'BR2'!K147</f>
        <v>0</v>
      </c>
      <c r="L147" s="1246">
        <f t="shared" si="54"/>
        <v>0</v>
      </c>
      <c r="M147" s="1471">
        <f>'BR2'!M147</f>
        <v>0</v>
      </c>
      <c r="N147" s="1472">
        <f t="shared" si="55"/>
        <v>0</v>
      </c>
      <c r="O147" s="1459">
        <f>'BR2'!O147</f>
        <v>0</v>
      </c>
      <c r="P147" s="1473">
        <f t="shared" si="56"/>
        <v>0</v>
      </c>
      <c r="Q147" s="1459">
        <f>'BR2'!Q147</f>
        <v>0</v>
      </c>
      <c r="R147" s="1473">
        <f t="shared" si="57"/>
        <v>0</v>
      </c>
      <c r="S147" s="1459">
        <f>'BR2'!S147</f>
        <v>0</v>
      </c>
      <c r="T147" s="1473">
        <f t="shared" si="58"/>
        <v>0</v>
      </c>
      <c r="U147" s="1461">
        <f>'J-Pers'!$J35</f>
        <v>0</v>
      </c>
      <c r="V147" s="1474">
        <f>'BR2'!V147</f>
        <v>0</v>
      </c>
      <c r="AA147" s="1475">
        <f t="shared" si="31"/>
        <v>0</v>
      </c>
      <c r="AB147" s="1475">
        <f t="shared" si="32"/>
        <v>0</v>
      </c>
      <c r="AC147" s="1475">
        <f t="shared" si="33"/>
        <v>0</v>
      </c>
      <c r="AD147" s="799"/>
      <c r="AE147" s="1483"/>
      <c r="AF147" s="1483"/>
      <c r="AG147" s="1484"/>
      <c r="AL147" s="1350"/>
      <c r="AM147" s="1350"/>
      <c r="AN147" s="1350"/>
      <c r="AO147" s="1350"/>
      <c r="AP147" s="1466">
        <f>'J-Pers'!$BA35*'BR3'!G147</f>
        <v>0</v>
      </c>
      <c r="AQ147" s="1466">
        <f>'J-Pers'!$BA35*'BR3'!I147</f>
        <v>0</v>
      </c>
      <c r="AR147" s="1466">
        <f>'J-Pers'!$BA35*'BR3'!K147</f>
        <v>0</v>
      </c>
      <c r="AS147" s="1466">
        <f>'J-Pers'!$BA35*'BR3'!M147</f>
        <v>0</v>
      </c>
      <c r="AT147" s="1466">
        <f>'J-Pers'!$BA35*'BR3'!O147</f>
        <v>0</v>
      </c>
      <c r="AU147" s="1466">
        <f>'J-Pers'!$BA35*'BR3'!Q147</f>
        <v>0</v>
      </c>
      <c r="AV147" s="1466">
        <f>'J-Pers'!$BA35*'BR3'!S147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'BR2'!B148</f>
        <v>0</v>
      </c>
      <c r="C148" s="1450">
        <f>'BR2'!C148</f>
        <v>0</v>
      </c>
      <c r="D148" s="715">
        <f>'BR2'!D148</f>
        <v>0</v>
      </c>
      <c r="E148" s="716">
        <f>'BR2'!E148</f>
        <v>0</v>
      </c>
      <c r="F148" s="1451">
        <f t="shared" si="50"/>
        <v>0</v>
      </c>
      <c r="G148" s="1452" t="str">
        <f t="shared" si="51"/>
        <v/>
      </c>
      <c r="H148" s="1470">
        <f t="shared" si="52"/>
        <v>0</v>
      </c>
      <c r="I148" s="1312">
        <f>'BR2'!I148</f>
        <v>0</v>
      </c>
      <c r="J148" s="1257">
        <f t="shared" si="53"/>
        <v>0</v>
      </c>
      <c r="K148" s="1455">
        <f>'BR2'!K148</f>
        <v>0</v>
      </c>
      <c r="L148" s="1246">
        <f t="shared" si="54"/>
        <v>0</v>
      </c>
      <c r="M148" s="1471">
        <f>'BR2'!M148</f>
        <v>0</v>
      </c>
      <c r="N148" s="1472">
        <f t="shared" si="55"/>
        <v>0</v>
      </c>
      <c r="O148" s="1459">
        <f>'BR2'!O148</f>
        <v>0</v>
      </c>
      <c r="P148" s="1473">
        <f t="shared" si="56"/>
        <v>0</v>
      </c>
      <c r="Q148" s="1459">
        <f>'BR2'!Q148</f>
        <v>0</v>
      </c>
      <c r="R148" s="1473">
        <f t="shared" si="57"/>
        <v>0</v>
      </c>
      <c r="S148" s="1459">
        <f>'BR2'!S148</f>
        <v>0</v>
      </c>
      <c r="T148" s="1473">
        <f t="shared" si="58"/>
        <v>0</v>
      </c>
      <c r="U148" s="1461">
        <f>'J-Pers'!$J36</f>
        <v>0</v>
      </c>
      <c r="V148" s="1474">
        <f>'BR2'!V148</f>
        <v>0</v>
      </c>
      <c r="AA148" s="1475">
        <f t="shared" si="31"/>
        <v>0</v>
      </c>
      <c r="AB148" s="1475">
        <f t="shared" si="32"/>
        <v>0</v>
      </c>
      <c r="AC148" s="1475">
        <f t="shared" si="33"/>
        <v>0</v>
      </c>
      <c r="AD148" s="799"/>
      <c r="AE148" s="1483"/>
      <c r="AF148" s="1483"/>
      <c r="AG148" s="1484"/>
      <c r="AL148" s="1350"/>
      <c r="AM148" s="1350"/>
      <c r="AN148" s="1350"/>
      <c r="AO148" s="1350"/>
      <c r="AP148" s="1466">
        <f>'J-Pers'!$BA36*'BR3'!G148</f>
        <v>0</v>
      </c>
      <c r="AQ148" s="1466">
        <f>'J-Pers'!$BA36*'BR3'!I148</f>
        <v>0</v>
      </c>
      <c r="AR148" s="1466">
        <f>'J-Pers'!$BA36*'BR3'!K148</f>
        <v>0</v>
      </c>
      <c r="AS148" s="1466">
        <f>'J-Pers'!$BA36*'BR3'!M148</f>
        <v>0</v>
      </c>
      <c r="AT148" s="1466">
        <f>'J-Pers'!$BA36*'BR3'!O148</f>
        <v>0</v>
      </c>
      <c r="AU148" s="1466">
        <f>'J-Pers'!$BA36*'BR3'!Q148</f>
        <v>0</v>
      </c>
      <c r="AV148" s="1466">
        <f>'J-Pers'!$BA36*'BR3'!S148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'BR2'!B149</f>
        <v>0</v>
      </c>
      <c r="C149" s="1486">
        <f>'BR2'!C149</f>
        <v>0</v>
      </c>
      <c r="D149" s="1487">
        <f>'BR2'!D149</f>
        <v>0</v>
      </c>
      <c r="E149" s="1488">
        <f>'BR2'!E149</f>
        <v>0</v>
      </c>
      <c r="F149" s="1489">
        <f t="shared" si="50"/>
        <v>0</v>
      </c>
      <c r="G149" s="1490" t="str">
        <f t="shared" si="51"/>
        <v/>
      </c>
      <c r="H149" s="1491">
        <f t="shared" si="52"/>
        <v>0</v>
      </c>
      <c r="I149" s="1317">
        <f>'BR2'!I149</f>
        <v>0</v>
      </c>
      <c r="J149" s="1264">
        <f t="shared" si="53"/>
        <v>0</v>
      </c>
      <c r="K149" s="1492">
        <f>'BR2'!K149</f>
        <v>0</v>
      </c>
      <c r="L149" s="1266">
        <f t="shared" si="54"/>
        <v>0</v>
      </c>
      <c r="M149" s="1493">
        <f>'BR2'!M149</f>
        <v>0</v>
      </c>
      <c r="N149" s="1494">
        <f t="shared" si="55"/>
        <v>0</v>
      </c>
      <c r="O149" s="1495">
        <f>'BR2'!O149</f>
        <v>0</v>
      </c>
      <c r="P149" s="1496">
        <f t="shared" si="56"/>
        <v>0</v>
      </c>
      <c r="Q149" s="1495">
        <f>'BR2'!Q149</f>
        <v>0</v>
      </c>
      <c r="R149" s="1496">
        <f t="shared" si="57"/>
        <v>0</v>
      </c>
      <c r="S149" s="1495">
        <f>'BR2'!S149</f>
        <v>0</v>
      </c>
      <c r="T149" s="1496">
        <f t="shared" si="58"/>
        <v>0</v>
      </c>
      <c r="U149" s="1497">
        <f>'J-Pers'!$J37</f>
        <v>0</v>
      </c>
      <c r="V149" s="1498">
        <f>'BR2'!V149</f>
        <v>0</v>
      </c>
      <c r="AA149" s="1475">
        <f t="shared" si="31"/>
        <v>0</v>
      </c>
      <c r="AB149" s="1475">
        <f t="shared" si="32"/>
        <v>0</v>
      </c>
      <c r="AC149" s="1475">
        <f t="shared" si="33"/>
        <v>0</v>
      </c>
      <c r="AD149" s="799"/>
      <c r="AE149" s="1465"/>
      <c r="AF149" s="1479"/>
      <c r="AG149" s="1480"/>
      <c r="AL149" s="1350"/>
      <c r="AM149" s="1350"/>
      <c r="AN149" s="1350"/>
      <c r="AO149" s="1350"/>
      <c r="AP149" s="1466">
        <f>'J-Pers'!$BA37*'BR3'!G149</f>
        <v>0</v>
      </c>
      <c r="AQ149" s="1466">
        <f>'J-Pers'!$BA37*'BR3'!I149</f>
        <v>0</v>
      </c>
      <c r="AR149" s="1466">
        <f>'J-Pers'!$BA37*'BR3'!K149</f>
        <v>0</v>
      </c>
      <c r="AS149" s="1466">
        <f>'J-Pers'!$BA37*'BR3'!M149</f>
        <v>0</v>
      </c>
      <c r="AT149" s="1466">
        <f>'J-Pers'!$BA37*'BR3'!O149</f>
        <v>0</v>
      </c>
      <c r="AU149" s="1466">
        <f>'J-Pers'!$BA37*'BR3'!Q149</f>
        <v>0</v>
      </c>
      <c r="AV149" s="1466">
        <f>'J-Pers'!$BA37*'BR3'!S149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78:E78"/>
    <mergeCell ref="B98:E98"/>
    <mergeCell ref="B96:E96"/>
    <mergeCell ref="B95:E95"/>
    <mergeCell ref="B85:E85"/>
    <mergeCell ref="A88:F89"/>
    <mergeCell ref="B86:E86"/>
    <mergeCell ref="BI111:BP112"/>
    <mergeCell ref="AZ111:BG112"/>
    <mergeCell ref="B80:E80"/>
    <mergeCell ref="B81:E81"/>
    <mergeCell ref="B82:E82"/>
    <mergeCell ref="B93:E93"/>
    <mergeCell ref="B84:E84"/>
    <mergeCell ref="B79:E79"/>
    <mergeCell ref="B83:E83"/>
    <mergeCell ref="B99:E99"/>
    <mergeCell ref="B100:E100"/>
    <mergeCell ref="B94:E94"/>
    <mergeCell ref="B97:E97"/>
    <mergeCell ref="G88:N88"/>
    <mergeCell ref="U93:V93"/>
    <mergeCell ref="BI122:BP122"/>
    <mergeCell ref="AZ122:BG122"/>
    <mergeCell ref="BO114:BP114"/>
    <mergeCell ref="BF113:BG114"/>
    <mergeCell ref="AZ113:BE114"/>
    <mergeCell ref="U114:V114"/>
    <mergeCell ref="U94:V94"/>
    <mergeCell ref="U95:V95"/>
    <mergeCell ref="U100:V100"/>
    <mergeCell ref="U96:V96"/>
    <mergeCell ref="U97:V97"/>
    <mergeCell ref="U105:V105"/>
    <mergeCell ref="U111:V111"/>
    <mergeCell ref="U110:V110"/>
    <mergeCell ref="AP101:AX101"/>
    <mergeCell ref="BF115:BG117"/>
    <mergeCell ref="BO115:BP117"/>
    <mergeCell ref="V7:V8"/>
    <mergeCell ref="U7:U8"/>
    <mergeCell ref="H36:K36"/>
    <mergeCell ref="H37:K37"/>
    <mergeCell ref="U84:V84"/>
    <mergeCell ref="U69:V69"/>
    <mergeCell ref="U70:V70"/>
    <mergeCell ref="U71:V71"/>
    <mergeCell ref="U67:V67"/>
    <mergeCell ref="U68:V68"/>
    <mergeCell ref="U66:V66"/>
    <mergeCell ref="U83:V83"/>
    <mergeCell ref="U73:V73"/>
    <mergeCell ref="U75:V75"/>
    <mergeCell ref="U72:V72"/>
    <mergeCell ref="U82:V82"/>
    <mergeCell ref="U77:V77"/>
    <mergeCell ref="U78:V78"/>
    <mergeCell ref="U74:V74"/>
    <mergeCell ref="U79:V79"/>
    <mergeCell ref="U64:V64"/>
    <mergeCell ref="U76:V76"/>
    <mergeCell ref="R53:R54"/>
    <mergeCell ref="U81:V81"/>
    <mergeCell ref="B123:E123"/>
    <mergeCell ref="B108:E108"/>
    <mergeCell ref="B109:E109"/>
    <mergeCell ref="B122:E122"/>
    <mergeCell ref="B121:C121"/>
    <mergeCell ref="B110:E110"/>
    <mergeCell ref="A102:F103"/>
    <mergeCell ref="B114:E114"/>
    <mergeCell ref="B113:E113"/>
    <mergeCell ref="B111:E111"/>
    <mergeCell ref="B112:E112"/>
    <mergeCell ref="B107:E107"/>
    <mergeCell ref="A117:F118"/>
    <mergeCell ref="A115:N116"/>
    <mergeCell ref="G117:N117"/>
    <mergeCell ref="G102:N102"/>
    <mergeCell ref="B17:D18"/>
    <mergeCell ref="C6:E7"/>
    <mergeCell ref="P7:P8"/>
    <mergeCell ref="A14:C14"/>
    <mergeCell ref="J7:J8"/>
    <mergeCell ref="N7:N8"/>
    <mergeCell ref="A12:E12"/>
    <mergeCell ref="B72:E72"/>
    <mergeCell ref="T53:T54"/>
    <mergeCell ref="C24:E24"/>
    <mergeCell ref="D37:F37"/>
    <mergeCell ref="A31:N33"/>
    <mergeCell ref="N53:N54"/>
    <mergeCell ref="J53:J54"/>
    <mergeCell ref="D36:F36"/>
    <mergeCell ref="L53:L54"/>
    <mergeCell ref="H53:H54"/>
    <mergeCell ref="P53:P54"/>
    <mergeCell ref="E17:K17"/>
    <mergeCell ref="E18:K18"/>
    <mergeCell ref="L17:N18"/>
    <mergeCell ref="B73:E73"/>
    <mergeCell ref="B75:E75"/>
    <mergeCell ref="F61:G61"/>
    <mergeCell ref="M4:N4"/>
    <mergeCell ref="A6:B7"/>
    <mergeCell ref="B77:E77"/>
    <mergeCell ref="B76:E76"/>
    <mergeCell ref="B74:E74"/>
    <mergeCell ref="C25:E25"/>
    <mergeCell ref="C26:E26"/>
    <mergeCell ref="B67:E67"/>
    <mergeCell ref="B69:E69"/>
    <mergeCell ref="B70:E70"/>
    <mergeCell ref="B71:E71"/>
    <mergeCell ref="A63:F64"/>
    <mergeCell ref="F55:G55"/>
    <mergeCell ref="B68:E68"/>
    <mergeCell ref="D38:F38"/>
    <mergeCell ref="G63:N63"/>
    <mergeCell ref="C27:E27"/>
    <mergeCell ref="L7:L8"/>
    <mergeCell ref="B20:F20"/>
    <mergeCell ref="G20:J20"/>
    <mergeCell ref="L20:M20"/>
    <mergeCell ref="AQ9:AX9"/>
    <mergeCell ref="AF127:AF128"/>
    <mergeCell ref="U112:V112"/>
    <mergeCell ref="U92:V92"/>
    <mergeCell ref="U99:V99"/>
    <mergeCell ref="U98:V98"/>
    <mergeCell ref="AA106:AA107"/>
    <mergeCell ref="AE127:AE128"/>
    <mergeCell ref="U113:V113"/>
    <mergeCell ref="AP122:AX122"/>
    <mergeCell ref="AA63:AA66"/>
    <mergeCell ref="U91:V91"/>
    <mergeCell ref="AP111:AX112"/>
    <mergeCell ref="U106:V106"/>
    <mergeCell ref="U107:V107"/>
    <mergeCell ref="U109:V109"/>
    <mergeCell ref="U108:V108"/>
    <mergeCell ref="U85:V85"/>
    <mergeCell ref="U86:V86"/>
    <mergeCell ref="U80:V80"/>
    <mergeCell ref="AP87:AX87"/>
    <mergeCell ref="A1:E1"/>
    <mergeCell ref="Q4:T4"/>
    <mergeCell ref="Q5:R5"/>
    <mergeCell ref="M5:N5"/>
    <mergeCell ref="I5:J5"/>
    <mergeCell ref="A10:E10"/>
    <mergeCell ref="A11:E11"/>
    <mergeCell ref="A8:E8"/>
    <mergeCell ref="F7:F8"/>
    <mergeCell ref="H7:H8"/>
    <mergeCell ref="F2:G2"/>
    <mergeCell ref="F1:G1"/>
    <mergeCell ref="C5:F5"/>
    <mergeCell ref="K5:L5"/>
    <mergeCell ref="A9:E9"/>
    <mergeCell ref="K1:L1"/>
    <mergeCell ref="K2:L2"/>
    <mergeCell ref="S5:T5"/>
    <mergeCell ref="G5:H5"/>
    <mergeCell ref="G4:L4"/>
    <mergeCell ref="O5:P5"/>
    <mergeCell ref="C4:F4"/>
    <mergeCell ref="T7:T8"/>
    <mergeCell ref="R7:R8"/>
  </mergeCells>
  <phoneticPr fontId="23" type="noConversion"/>
  <conditionalFormatting sqref="L20:M20">
    <cfRule type="expression" dxfId="36" priority="4">
      <formula>IF($L$20="active",TRUE,FALSE)</formula>
    </cfRule>
  </conditionalFormatting>
  <conditionalFormatting sqref="E14">
    <cfRule type="expression" dxfId="35" priority="1">
      <formula>IF(AND($A$14="(V)  INDIRECT COSTS (LHJ-TD)",$E$14&gt;25%),TRUE,FALSE)</formula>
    </cfRule>
    <cfRule type="expression" dxfId="34" priority="2">
      <formula>IF(AND($A$14="(V)  INDIRECT COSTS (LHJ-P)",$E$14&gt;25%),TRUE,FALSE)</formula>
    </cfRule>
    <cfRule type="expression" dxfId="33" priority="3">
      <formula>IF(AND($A$14="(V)  INDIRECT COSTS (CBO-P)",$E$14&gt;15%),TRUE,FALSE)</formula>
    </cfRule>
  </conditionalFormatting>
  <dataValidations xWindow="577"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type="decimal" operator="lessThanOrEqual" allowBlank="1" showInputMessage="1" showErrorMessage="1" error="FTE % cannot exceed 100%. " sqref="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5233" r:id="rId5"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15"/>
  </sheetPr>
  <dimension ref="A1:BW162"/>
  <sheetViews>
    <sheetView showZeros="0" topLeftCell="A2" zoomScale="80" zoomScaleNormal="80" workbookViewId="0">
      <pane ySplit="11" topLeftCell="A13" activePane="bottomLeft" state="frozen"/>
      <selection activeCell="BU116" sqref="BU116:BV117"/>
      <selection pane="bottomLeft" activeCell="G13" sqref="G13"/>
    </sheetView>
  </sheetViews>
  <sheetFormatPr defaultColWidth="0" defaultRowHeight="15" zeroHeight="1"/>
  <cols>
    <col min="1" max="1" width="6.7109375" style="2116" customWidth="1"/>
    <col min="2" max="2" width="15.28515625" style="735" customWidth="1"/>
    <col min="3" max="3" width="32.5703125" style="735" customWidth="1"/>
    <col min="4" max="4" width="11.7109375" style="735" customWidth="1"/>
    <col min="5" max="5" width="13.7109375" style="735" customWidth="1"/>
    <col min="6" max="6" width="14.7109375" style="735" customWidth="1"/>
    <col min="7" max="7" width="10.7109375" style="735" customWidth="1"/>
    <col min="8" max="8" width="12.7109375" style="735" customWidth="1"/>
    <col min="9" max="9" width="12.7109375" style="2157" hidden="1" customWidth="1"/>
    <col min="10" max="10" width="10.42578125" style="735" hidden="1" customWidth="1"/>
    <col min="11" max="11" width="11.85546875" style="735" hidden="1" customWidth="1"/>
    <col min="12" max="12" width="22.5703125" style="2157" hidden="1" customWidth="1"/>
    <col min="13" max="13" width="85.7109375" style="735" customWidth="1"/>
    <col min="14" max="14" width="0.28515625" style="1271" customWidth="1"/>
    <col min="15" max="15" width="80.7109375" style="1271" hidden="1" customWidth="1"/>
    <col min="16" max="16" width="6.7109375" style="2116" hidden="1" customWidth="1"/>
    <col min="17" max="17" width="11.7109375" style="735" hidden="1" customWidth="1"/>
    <col min="18" max="18" width="32.7109375" style="735" hidden="1" customWidth="1"/>
    <col min="19" max="19" width="11.7109375" style="735" hidden="1" customWidth="1"/>
    <col min="20" max="20" width="13.7109375" style="735" hidden="1" customWidth="1"/>
    <col min="21" max="21" width="14.7109375" style="735" hidden="1" customWidth="1"/>
    <col min="22" max="22" width="0" style="735" hidden="1" customWidth="1"/>
    <col min="23" max="24" width="12.7109375" style="735" hidden="1" customWidth="1"/>
    <col min="25" max="25" width="10.42578125" style="735" hidden="1" customWidth="1"/>
    <col min="26" max="26" width="11.85546875" style="735" hidden="1" customWidth="1"/>
    <col min="27" max="27" width="22.5703125" style="2157" hidden="1" customWidth="1"/>
    <col min="28" max="28" width="85.7109375" style="735" hidden="1" customWidth="1"/>
    <col min="29" max="30" width="80.7109375" style="1271" hidden="1" customWidth="1"/>
    <col min="31" max="31" width="6.7109375" style="2116" hidden="1" customWidth="1"/>
    <col min="32" max="32" width="11.7109375" style="735" hidden="1" customWidth="1"/>
    <col min="33" max="33" width="32.7109375" style="735" hidden="1" customWidth="1"/>
    <col min="34" max="34" width="11.7109375" style="735" hidden="1" customWidth="1"/>
    <col min="35" max="35" width="13.7109375" style="735" hidden="1" customWidth="1"/>
    <col min="36" max="36" width="14.7109375" style="735" hidden="1" customWidth="1"/>
    <col min="37" max="37" width="0" style="735" hidden="1" customWidth="1"/>
    <col min="38" max="39" width="12.7109375" style="735" hidden="1" customWidth="1"/>
    <col min="40" max="40" width="10.42578125" style="735" hidden="1" customWidth="1"/>
    <col min="41" max="41" width="11.85546875" style="735" hidden="1" customWidth="1"/>
    <col min="42" max="42" width="22.5703125" style="2157" hidden="1" customWidth="1"/>
    <col min="43" max="43" width="85.7109375" style="735" hidden="1" customWidth="1"/>
    <col min="44" max="45" width="80.7109375" style="1271" hidden="1" customWidth="1"/>
    <col min="46" max="46" width="6.7109375" style="2116" hidden="1" customWidth="1"/>
    <col min="47" max="47" width="11.7109375" style="735" hidden="1" customWidth="1"/>
    <col min="48" max="48" width="32.7109375" style="735" hidden="1" customWidth="1"/>
    <col min="49" max="49" width="11.7109375" style="735" hidden="1" customWidth="1"/>
    <col min="50" max="50" width="13.7109375" style="735" hidden="1" customWidth="1"/>
    <col min="51" max="51" width="14.7109375" style="735" hidden="1" customWidth="1"/>
    <col min="52" max="52" width="0" style="735" hidden="1" customWidth="1"/>
    <col min="53" max="54" width="12.7109375" style="735" hidden="1" customWidth="1"/>
    <col min="55" max="55" width="10.42578125" style="735" hidden="1" customWidth="1"/>
    <col min="56" max="56" width="11.85546875" style="735" hidden="1" customWidth="1"/>
    <col min="57" max="57" width="22.5703125" style="2157" hidden="1" customWidth="1"/>
    <col min="58" max="58" width="85.7109375" style="735" hidden="1" customWidth="1"/>
    <col min="59" max="60" width="80.7109375" style="1271" hidden="1" customWidth="1"/>
    <col min="61" max="65" width="0" style="735" hidden="1" customWidth="1"/>
    <col min="66" max="66" width="13.85546875" style="735" hidden="1" customWidth="1"/>
    <col min="67" max="75" width="0" style="735" hidden="1" customWidth="1"/>
    <col min="76" max="16384" width="10.7109375" style="735" hidden="1"/>
  </cols>
  <sheetData>
    <row r="1" spans="1:75" s="98" customFormat="1" ht="14.25" hidden="1" customHeight="1">
      <c r="A1" s="293"/>
      <c r="I1" s="148"/>
      <c r="L1" s="29"/>
      <c r="N1" s="117"/>
      <c r="O1" s="99"/>
      <c r="P1" s="112"/>
      <c r="AA1" s="29"/>
      <c r="AC1" s="117"/>
      <c r="AD1" s="117"/>
      <c r="AE1" s="112"/>
      <c r="AP1" s="29"/>
      <c r="AR1" s="117"/>
      <c r="AS1" s="117"/>
      <c r="AT1" s="291"/>
      <c r="AU1" s="291"/>
      <c r="AV1" s="291"/>
      <c r="AW1" s="291"/>
      <c r="AX1" s="291"/>
      <c r="AY1" s="291"/>
      <c r="AZ1" s="291"/>
      <c r="BA1" s="291"/>
      <c r="BB1" s="291"/>
      <c r="BC1" s="291"/>
      <c r="BD1" s="291"/>
      <c r="BE1" s="292"/>
      <c r="BF1" s="291"/>
      <c r="BG1" s="117"/>
      <c r="BH1" s="117"/>
      <c r="BI1" s="291"/>
      <c r="BJ1" s="291"/>
      <c r="BK1" s="291"/>
      <c r="BL1" s="291"/>
      <c r="BM1" s="291"/>
      <c r="BN1" s="291"/>
    </row>
    <row r="2" spans="1:75" s="2135" customFormat="1" ht="40.5" customHeight="1">
      <c r="A2" s="124"/>
      <c r="B2" s="177"/>
      <c r="C2" s="573" t="s">
        <v>153</v>
      </c>
      <c r="D2" s="2723" t="s">
        <v>140</v>
      </c>
      <c r="E2" s="2723" t="s">
        <v>141</v>
      </c>
      <c r="F2" s="2723" t="s">
        <v>142</v>
      </c>
      <c r="G2" s="3121" t="s">
        <v>161</v>
      </c>
      <c r="H2" s="3121"/>
      <c r="I2" s="149"/>
      <c r="J2" s="124"/>
      <c r="K2" s="124"/>
      <c r="L2" s="2132"/>
      <c r="M2" s="2133" t="s">
        <v>162</v>
      </c>
      <c r="N2" s="2132"/>
      <c r="O2" s="2132"/>
      <c r="P2" s="2132"/>
      <c r="Q2" s="124"/>
      <c r="R2" s="120" t="s">
        <v>153</v>
      </c>
      <c r="S2" s="573" t="s">
        <v>140</v>
      </c>
      <c r="T2" s="120" t="s">
        <v>141</v>
      </c>
      <c r="U2" s="120" t="s">
        <v>142</v>
      </c>
      <c r="V2" s="3129" t="s">
        <v>161</v>
      </c>
      <c r="W2" s="3129"/>
      <c r="X2" s="124"/>
      <c r="Y2" s="124"/>
      <c r="Z2" s="124"/>
      <c r="AA2" s="2132"/>
      <c r="AB2" s="2133" t="s">
        <v>167</v>
      </c>
      <c r="AC2" s="2132"/>
      <c r="AD2" s="2132"/>
      <c r="AE2" s="2132"/>
      <c r="AF2" s="124"/>
      <c r="AG2" s="120" t="s">
        <v>153</v>
      </c>
      <c r="AH2" s="120" t="s">
        <v>140</v>
      </c>
      <c r="AI2" s="714" t="s">
        <v>141</v>
      </c>
      <c r="AJ2" s="120" t="s">
        <v>142</v>
      </c>
      <c r="AK2" s="3129" t="s">
        <v>161</v>
      </c>
      <c r="AL2" s="3129"/>
      <c r="AM2" s="124"/>
      <c r="AN2" s="2132"/>
      <c r="AO2" s="2132"/>
      <c r="AP2" s="2132"/>
      <c r="AQ2" s="2133" t="s">
        <v>163</v>
      </c>
      <c r="AR2" s="2132"/>
      <c r="AS2" s="2132"/>
      <c r="AT2" s="2132"/>
      <c r="AU2" s="124"/>
      <c r="AV2" s="120" t="s">
        <v>153</v>
      </c>
      <c r="AW2" s="120" t="s">
        <v>140</v>
      </c>
      <c r="AX2" s="120" t="s">
        <v>141</v>
      </c>
      <c r="AY2" s="714" t="s">
        <v>142</v>
      </c>
      <c r="AZ2" s="3128" t="s">
        <v>179</v>
      </c>
      <c r="BA2" s="3129"/>
      <c r="BB2" s="124"/>
      <c r="BC2" s="2134"/>
      <c r="BD2" s="2132"/>
      <c r="BE2" s="2132"/>
      <c r="BF2" s="2133" t="s">
        <v>164</v>
      </c>
      <c r="BG2" s="2132"/>
      <c r="BH2" s="2132"/>
      <c r="BI2" s="2132"/>
      <c r="BJ2" s="2132"/>
      <c r="BK2" s="2132"/>
      <c r="BL2" s="2132"/>
      <c r="BM2" s="2132"/>
      <c r="BN2" s="2132"/>
      <c r="BO2" s="2132"/>
      <c r="BP2" s="2132"/>
      <c r="BQ2" s="2132"/>
      <c r="BR2" s="2132"/>
      <c r="BS2" s="2132"/>
      <c r="BT2" s="2132"/>
      <c r="BU2" s="2132"/>
      <c r="BV2" s="2132"/>
      <c r="BW2" s="2132"/>
    </row>
    <row r="3" spans="1:75" s="2135" customFormat="1" ht="24" customHeight="1">
      <c r="A3" s="3106" t="s">
        <v>55</v>
      </c>
      <c r="B3" s="3107"/>
      <c r="C3" s="3107"/>
      <c r="D3" s="3107"/>
      <c r="E3" s="3107"/>
      <c r="F3" s="3107"/>
      <c r="G3" s="3107"/>
      <c r="H3" s="3107"/>
      <c r="I3" s="3107"/>
      <c r="J3" s="3107"/>
      <c r="K3" s="3107"/>
      <c r="L3" s="3107"/>
      <c r="M3" s="3108"/>
      <c r="N3" s="2132"/>
      <c r="O3" s="2132"/>
      <c r="P3" s="3110" t="s">
        <v>55</v>
      </c>
      <c r="Q3" s="3111"/>
      <c r="R3" s="3111"/>
      <c r="S3" s="3111"/>
      <c r="T3" s="3111"/>
      <c r="U3" s="3111"/>
      <c r="V3" s="3111"/>
      <c r="W3" s="3111"/>
      <c r="X3" s="3111"/>
      <c r="Y3" s="3111"/>
      <c r="Z3" s="3111"/>
      <c r="AA3" s="3111"/>
      <c r="AB3" s="3112"/>
      <c r="AC3" s="2132"/>
      <c r="AD3" s="2132"/>
      <c r="AE3" s="3106" t="s">
        <v>55</v>
      </c>
      <c r="AF3" s="3107"/>
      <c r="AG3" s="3107"/>
      <c r="AH3" s="3107"/>
      <c r="AI3" s="3107"/>
      <c r="AJ3" s="3107"/>
      <c r="AK3" s="3107"/>
      <c r="AL3" s="3107"/>
      <c r="AM3" s="3107"/>
      <c r="AN3" s="3107"/>
      <c r="AO3" s="3107"/>
      <c r="AP3" s="3107"/>
      <c r="AQ3" s="3108"/>
      <c r="AR3" s="2132"/>
      <c r="AS3" s="2132"/>
      <c r="AT3" s="3106" t="s">
        <v>55</v>
      </c>
      <c r="AU3" s="3107"/>
      <c r="AV3" s="3107"/>
      <c r="AW3" s="3107"/>
      <c r="AX3" s="3107"/>
      <c r="AY3" s="3107"/>
      <c r="AZ3" s="3107"/>
      <c r="BA3" s="3107"/>
      <c r="BB3" s="3107"/>
      <c r="BC3" s="3107"/>
      <c r="BD3" s="3107"/>
      <c r="BE3" s="3107"/>
      <c r="BF3" s="3108"/>
      <c r="BG3" s="2132"/>
      <c r="BH3" s="2132"/>
      <c r="BI3" s="2132"/>
      <c r="BJ3" s="2132"/>
      <c r="BK3" s="2132"/>
      <c r="BL3" s="2132"/>
      <c r="BM3" s="2132"/>
      <c r="BN3" s="2132"/>
      <c r="BO3" s="2132"/>
      <c r="BP3" s="2132"/>
      <c r="BQ3" s="2132"/>
      <c r="BR3" s="2132"/>
      <c r="BS3" s="2132"/>
      <c r="BT3" s="2132"/>
      <c r="BU3" s="2132"/>
      <c r="BV3" s="2132"/>
      <c r="BW3" s="2132"/>
    </row>
    <row r="4" spans="1:75" s="753" customFormat="1" ht="21" customHeight="1" thickBot="1">
      <c r="A4" s="3103" t="s">
        <v>301</v>
      </c>
      <c r="B4" s="3104"/>
      <c r="C4" s="3104"/>
      <c r="D4" s="3104"/>
      <c r="E4" s="3104"/>
      <c r="F4" s="3104"/>
      <c r="G4" s="3104"/>
      <c r="H4" s="3104"/>
      <c r="I4" s="3104"/>
      <c r="J4" s="3104"/>
      <c r="K4" s="3104"/>
      <c r="L4" s="3104"/>
      <c r="M4" s="3105"/>
      <c r="N4" s="2136"/>
      <c r="P4" s="3103" t="s">
        <v>301</v>
      </c>
      <c r="Q4" s="3109"/>
      <c r="R4" s="3109"/>
      <c r="S4" s="3109"/>
      <c r="T4" s="3109"/>
      <c r="U4" s="3109"/>
      <c r="V4" s="3109"/>
      <c r="W4" s="3109"/>
      <c r="X4" s="3109"/>
      <c r="Y4" s="3109"/>
      <c r="Z4" s="3109"/>
      <c r="AA4" s="3109"/>
      <c r="AB4" s="3105"/>
      <c r="AC4" s="2136"/>
      <c r="AD4" s="2136"/>
      <c r="AE4" s="3103" t="s">
        <v>301</v>
      </c>
      <c r="AF4" s="3104"/>
      <c r="AG4" s="3104"/>
      <c r="AH4" s="3104"/>
      <c r="AI4" s="3104"/>
      <c r="AJ4" s="3104"/>
      <c r="AK4" s="3104"/>
      <c r="AL4" s="3104"/>
      <c r="AM4" s="3104"/>
      <c r="AN4" s="3104"/>
      <c r="AO4" s="3104"/>
      <c r="AP4" s="3104"/>
      <c r="AQ4" s="3105"/>
      <c r="AR4" s="2136"/>
      <c r="AS4" s="2136"/>
      <c r="AT4" s="3103" t="s">
        <v>301</v>
      </c>
      <c r="AU4" s="3104"/>
      <c r="AV4" s="3104"/>
      <c r="AW4" s="3104"/>
      <c r="AX4" s="3104"/>
      <c r="AY4" s="3104"/>
      <c r="AZ4" s="3104"/>
      <c r="BA4" s="3104"/>
      <c r="BB4" s="3104"/>
      <c r="BC4" s="3104"/>
      <c r="BD4" s="3104"/>
      <c r="BE4" s="3104"/>
      <c r="BF4" s="3105"/>
      <c r="BG4" s="2136"/>
      <c r="BH4" s="2136"/>
      <c r="BI4" s="2136"/>
      <c r="BJ4" s="2136"/>
      <c r="BK4" s="2136"/>
      <c r="BL4" s="2136"/>
      <c r="BM4" s="2136"/>
      <c r="BN4" s="2136"/>
      <c r="BO4" s="2136"/>
      <c r="BP4" s="2136"/>
      <c r="BQ4" s="2136"/>
      <c r="BR4" s="2136"/>
      <c r="BS4" s="2136"/>
      <c r="BT4" s="2136"/>
      <c r="BU4" s="2136"/>
      <c r="BV4" s="2136"/>
      <c r="BW4" s="2136"/>
    </row>
    <row r="5" spans="1:75" ht="23.25" customHeight="1">
      <c r="A5" s="2137"/>
      <c r="B5" s="2799" t="s">
        <v>328</v>
      </c>
      <c r="C5" s="2122" t="str">
        <f>'ORIGINAL BUDGET'!C4</f>
        <v>RFA# 19-10004</v>
      </c>
      <c r="D5" s="2122" t="str">
        <f>'ORIGINAL BUDGET'!C4</f>
        <v>RFA# 19-10004</v>
      </c>
      <c r="E5" s="2122"/>
      <c r="F5" s="2122"/>
      <c r="G5" s="2122"/>
      <c r="H5" s="2122"/>
      <c r="I5" s="2122"/>
      <c r="J5" s="48"/>
      <c r="K5" s="48"/>
      <c r="L5" s="48"/>
      <c r="M5" s="2092" t="str">
        <f>TemplateVersion</f>
        <v>Rev. 11/07/2018</v>
      </c>
      <c r="N5" s="2116"/>
      <c r="O5" s="68"/>
      <c r="P5" s="2137"/>
      <c r="Q5" s="48"/>
      <c r="R5" s="39" t="str">
        <f>C5</f>
        <v>RFA# 19-10004</v>
      </c>
      <c r="S5" s="3094" t="str">
        <f>D5</f>
        <v>RFA# 19-10004</v>
      </c>
      <c r="T5" s="3094"/>
      <c r="U5" s="3094"/>
      <c r="V5" s="3094"/>
      <c r="W5" s="3094"/>
      <c r="X5" s="3094"/>
      <c r="Y5" s="48"/>
      <c r="Z5" s="48"/>
      <c r="AA5" s="48"/>
      <c r="AB5" s="2092" t="str">
        <f>TemplateVersion</f>
        <v>Rev. 11/07/2018</v>
      </c>
      <c r="AC5" s="2116"/>
      <c r="AD5" s="2116"/>
      <c r="AE5" s="2137"/>
      <c r="AF5" s="2138"/>
      <c r="AG5" s="39" t="str">
        <f>C5</f>
        <v>RFA# 19-10004</v>
      </c>
      <c r="AH5" s="3094" t="str">
        <f>D5</f>
        <v>RFA# 19-10004</v>
      </c>
      <c r="AI5" s="3094"/>
      <c r="AJ5" s="3094"/>
      <c r="AK5" s="3094"/>
      <c r="AL5" s="3094"/>
      <c r="AM5" s="3094"/>
      <c r="AN5" s="48"/>
      <c r="AO5" s="48"/>
      <c r="AP5" s="48"/>
      <c r="AQ5" s="2092" t="str">
        <f>TemplateVersion</f>
        <v>Rev. 11/07/2018</v>
      </c>
      <c r="AR5" s="2116"/>
      <c r="AS5" s="2116"/>
      <c r="AT5" s="2137"/>
      <c r="AU5" s="2138"/>
      <c r="AV5" s="39" t="str">
        <f>C5</f>
        <v>RFA# 19-10004</v>
      </c>
      <c r="AW5" s="3094" t="str">
        <f>D5</f>
        <v>RFA# 19-10004</v>
      </c>
      <c r="AX5" s="3094"/>
      <c r="AY5" s="3094"/>
      <c r="AZ5" s="3094"/>
      <c r="BA5" s="3094"/>
      <c r="BB5" s="3094"/>
      <c r="BC5" s="48"/>
      <c r="BD5" s="48"/>
      <c r="BE5" s="48"/>
      <c r="BF5" s="2092" t="str">
        <f>TemplateVersion</f>
        <v>Rev. 11/07/2018</v>
      </c>
      <c r="BG5" s="2116"/>
      <c r="BH5" s="2116"/>
      <c r="BI5" s="2116"/>
      <c r="BJ5" s="2116"/>
      <c r="BK5" s="2116"/>
      <c r="BL5" s="2116"/>
      <c r="BM5" s="2116"/>
      <c r="BN5" s="2116"/>
      <c r="BO5" s="2116"/>
      <c r="BP5" s="2116"/>
      <c r="BQ5" s="2116"/>
      <c r="BR5" s="2116"/>
      <c r="BS5" s="2116"/>
      <c r="BT5" s="2116"/>
      <c r="BU5" s="2116"/>
      <c r="BV5" s="2116"/>
      <c r="BW5" s="2116"/>
    </row>
    <row r="6" spans="1:75" ht="23.25" customHeight="1" thickBot="1">
      <c r="A6" s="2137"/>
      <c r="B6" s="2799" t="s">
        <v>12</v>
      </c>
      <c r="C6" s="36">
        <f>'ORIGINAL BUDGET'!C5</f>
        <v>0</v>
      </c>
      <c r="D6" s="3094">
        <f>'ORIGINAL BUDGET'!C5</f>
        <v>0</v>
      </c>
      <c r="E6" s="3094"/>
      <c r="F6" s="3094"/>
      <c r="G6" s="3094"/>
      <c r="H6" s="3094"/>
      <c r="I6" s="3094"/>
      <c r="J6" s="48"/>
      <c r="K6" s="48"/>
      <c r="L6" s="48"/>
      <c r="M6" s="2139"/>
      <c r="N6" s="2116"/>
      <c r="O6" s="68"/>
      <c r="P6" s="2137"/>
      <c r="Q6" s="48"/>
      <c r="R6" s="39" t="s">
        <v>12</v>
      </c>
      <c r="S6" s="3094">
        <f>D6</f>
        <v>0</v>
      </c>
      <c r="T6" s="3094"/>
      <c r="U6" s="3094"/>
      <c r="V6" s="3094"/>
      <c r="W6" s="3094"/>
      <c r="X6" s="3094"/>
      <c r="Y6" s="48"/>
      <c r="Z6" s="48"/>
      <c r="AA6" s="48"/>
      <c r="AB6" s="2139"/>
      <c r="AC6" s="2116"/>
      <c r="AD6" s="2116"/>
      <c r="AE6" s="2137"/>
      <c r="AF6" s="48"/>
      <c r="AG6" s="39" t="s">
        <v>12</v>
      </c>
      <c r="AH6" s="3094">
        <f>D6</f>
        <v>0</v>
      </c>
      <c r="AI6" s="3094"/>
      <c r="AJ6" s="3094"/>
      <c r="AK6" s="3094"/>
      <c r="AL6" s="3094"/>
      <c r="AM6" s="3094"/>
      <c r="AN6" s="48"/>
      <c r="AO6" s="48"/>
      <c r="AP6" s="48"/>
      <c r="AQ6" s="2139"/>
      <c r="AR6" s="2116"/>
      <c r="AS6" s="2116"/>
      <c r="AT6" s="2137"/>
      <c r="AU6" s="48"/>
      <c r="AV6" s="39" t="s">
        <v>12</v>
      </c>
      <c r="AW6" s="3094">
        <f>D6</f>
        <v>0</v>
      </c>
      <c r="AX6" s="3094"/>
      <c r="AY6" s="3094"/>
      <c r="AZ6" s="3094"/>
      <c r="BA6" s="3094"/>
      <c r="BB6" s="3094"/>
      <c r="BC6" s="48"/>
      <c r="BD6" s="48"/>
      <c r="BE6" s="48"/>
      <c r="BF6" s="2139"/>
      <c r="BG6" s="2116"/>
      <c r="BH6" s="2116"/>
      <c r="BI6" s="2116"/>
      <c r="BJ6" s="2116"/>
      <c r="BK6" s="2116"/>
      <c r="BL6" s="2116"/>
      <c r="BM6" s="2116"/>
      <c r="BN6" s="2116"/>
      <c r="BO6" s="2116"/>
      <c r="BP6" s="2116"/>
      <c r="BQ6" s="2116"/>
      <c r="BR6" s="2116"/>
      <c r="BS6" s="2116"/>
      <c r="BT6" s="2116"/>
      <c r="BU6" s="2116"/>
      <c r="BV6" s="2116"/>
      <c r="BW6" s="2116"/>
    </row>
    <row r="7" spans="1:75" ht="23.25" customHeight="1" thickBot="1">
      <c r="A7" s="2137"/>
      <c r="B7" s="2804" t="s">
        <v>370</v>
      </c>
      <c r="C7" s="36">
        <f>'ORIGINAL BUDGET'!C6</f>
        <v>0</v>
      </c>
      <c r="D7" s="3094">
        <f>'ORIGINAL BUDGET'!C6</f>
        <v>0</v>
      </c>
      <c r="E7" s="3094"/>
      <c r="F7" s="3126"/>
      <c r="G7" s="3120" t="str">
        <f>IF('ORIGINAL BUDGET'!$L$20="NOT ACTIVE", "NOT ACTIVE", "ACTIVE")</f>
        <v>ACTIVE</v>
      </c>
      <c r="H7" s="3120"/>
      <c r="I7" s="48"/>
      <c r="J7" s="48"/>
      <c r="K7" s="48"/>
      <c r="L7" s="48"/>
      <c r="M7" s="2139"/>
      <c r="N7" s="2116"/>
      <c r="O7" s="68"/>
      <c r="P7" s="2137"/>
      <c r="Q7" s="48"/>
      <c r="R7" s="36" t="s">
        <v>370</v>
      </c>
      <c r="S7" s="3094">
        <f>D7</f>
        <v>0</v>
      </c>
      <c r="T7" s="3094"/>
      <c r="U7" s="3126"/>
      <c r="V7" s="3101" t="str">
        <f>IF('BR1'!$L$20="Not Active", "NOT ACTIVE", "ACTIVE")</f>
        <v>NOT ACTIVE</v>
      </c>
      <c r="W7" s="3102"/>
      <c r="X7" s="558"/>
      <c r="Y7" s="48"/>
      <c r="Z7" s="48"/>
      <c r="AA7" s="48"/>
      <c r="AB7" s="2139"/>
      <c r="AC7" s="2140"/>
      <c r="AD7" s="2140"/>
      <c r="AE7" s="2137"/>
      <c r="AF7" s="48"/>
      <c r="AG7" s="36" t="s">
        <v>370</v>
      </c>
      <c r="AH7" s="3094">
        <f>D7</f>
        <v>0</v>
      </c>
      <c r="AI7" s="3094"/>
      <c r="AJ7" s="3126"/>
      <c r="AK7" s="3101" t="str">
        <f>IF('BR2'!$L$20="Not Active", "NOT ACTIVE", "ACTIVE")</f>
        <v>NOT ACTIVE</v>
      </c>
      <c r="AL7" s="3102"/>
      <c r="AM7" s="48"/>
      <c r="AN7" s="48"/>
      <c r="AO7" s="48"/>
      <c r="AP7" s="48"/>
      <c r="AQ7" s="2139"/>
      <c r="AR7" s="2140"/>
      <c r="AS7" s="2140"/>
      <c r="AT7" s="2137"/>
      <c r="AU7" s="48"/>
      <c r="AV7" s="36" t="s">
        <v>370</v>
      </c>
      <c r="AW7" s="3094">
        <f>D7</f>
        <v>0</v>
      </c>
      <c r="AX7" s="3094"/>
      <c r="AY7" s="2102"/>
      <c r="AZ7" s="3101" t="str">
        <f>IF('BR3'!$L$20="Not Active", "NOT ACTIVE", "ACTIVE")</f>
        <v>NOT ACTIVE</v>
      </c>
      <c r="BA7" s="3102"/>
      <c r="BB7" s="48"/>
      <c r="BC7" s="48"/>
      <c r="BD7" s="48"/>
      <c r="BE7" s="48"/>
      <c r="BF7" s="2139"/>
      <c r="BG7" s="2140"/>
      <c r="BH7" s="2140"/>
      <c r="BI7" s="2116"/>
      <c r="BJ7" s="2116"/>
      <c r="BK7" s="2116"/>
      <c r="BL7" s="2116"/>
      <c r="BM7" s="2116"/>
      <c r="BN7" s="2116"/>
      <c r="BO7" s="2116"/>
      <c r="BP7" s="2116"/>
      <c r="BQ7" s="2116"/>
      <c r="BR7" s="2116"/>
      <c r="BS7" s="2116"/>
      <c r="BT7" s="2116"/>
      <c r="BU7" s="2116"/>
      <c r="BV7" s="2116"/>
      <c r="BW7" s="2116"/>
    </row>
    <row r="8" spans="1:75" ht="23.25" customHeight="1" thickBot="1">
      <c r="A8" s="2137"/>
      <c r="B8" s="2799" t="s">
        <v>128</v>
      </c>
      <c r="C8" s="2716" t="str">
        <f>'ORIGINAL BUDGET'!F2</f>
        <v>2020-2021</v>
      </c>
      <c r="D8" s="718"/>
      <c r="E8" s="2102"/>
      <c r="F8" s="142"/>
      <c r="G8" s="2099" t="str">
        <f>IF('BR3'!$L$20="ACTIVE","The BR3 is currently Active",IF('BR2'!$L$20="ACTIVE","The BR2 is currently Active",IF('BR1'!$L$20="ACTIVE","The BR1 is currently Active","")))</f>
        <v/>
      </c>
      <c r="H8" s="48"/>
      <c r="I8" s="2141"/>
      <c r="J8" s="48"/>
      <c r="K8" s="48"/>
      <c r="L8" s="2142"/>
      <c r="M8" s="2139"/>
      <c r="N8" s="2116"/>
      <c r="O8" s="68"/>
      <c r="P8" s="2137"/>
      <c r="Q8" s="48"/>
      <c r="R8" s="36" t="s">
        <v>128</v>
      </c>
      <c r="S8" s="258" t="str">
        <f>'ORIGINAL BUDGET'!F2</f>
        <v>2020-2021</v>
      </c>
      <c r="T8" s="2102" t="s">
        <v>140</v>
      </c>
      <c r="U8" s="143"/>
      <c r="V8" s="2099" t="str">
        <f>IF('BR3'!$L$20="ACTIVE","The BR3 is currently Active",IF('BR2'!$L$20="ACTIVE","The BR2 is currently Active",IF('BR1'!$L$20="ACTIVE","","The Original budget is currently Active")))</f>
        <v>The Original budget is currently Active</v>
      </c>
      <c r="W8" s="48"/>
      <c r="X8" s="48"/>
      <c r="Y8" s="48"/>
      <c r="Z8" s="48"/>
      <c r="AA8" s="48"/>
      <c r="AB8" s="2139"/>
      <c r="AC8" s="2140"/>
      <c r="AD8" s="2140"/>
      <c r="AE8" s="2137"/>
      <c r="AF8" s="2143"/>
      <c r="AG8" s="36" t="s">
        <v>128</v>
      </c>
      <c r="AH8" s="258" t="str">
        <f>'ORIGINAL BUDGET'!F2</f>
        <v>2020-2021</v>
      </c>
      <c r="AI8" s="2102" t="s">
        <v>141</v>
      </c>
      <c r="AJ8" s="143"/>
      <c r="AK8" s="2099" t="str">
        <f>IF('BR3'!$L$20="ACTIVE","The BR3 is currently Active",IF('BR2'!$L$20="ACTIVE","",IF('BR1'!$L$20="ACTIVE","The BR1 is currently Active","The Original budget is currently Active")))</f>
        <v>The Original budget is currently Active</v>
      </c>
      <c r="AL8" s="48"/>
      <c r="AM8" s="48"/>
      <c r="AN8" s="48"/>
      <c r="AO8" s="48"/>
      <c r="AP8" s="48"/>
      <c r="AQ8" s="2139"/>
      <c r="AR8" s="2140"/>
      <c r="AS8" s="2140"/>
      <c r="AT8" s="2137"/>
      <c r="AU8" s="2143"/>
      <c r="AV8" s="36" t="s">
        <v>128</v>
      </c>
      <c r="AW8" s="258" t="str">
        <f>'ORIGINAL BUDGET'!F2</f>
        <v>2020-2021</v>
      </c>
      <c r="AX8" s="2102" t="s">
        <v>142</v>
      </c>
      <c r="AY8" s="143"/>
      <c r="AZ8" s="2099" t="str">
        <f>IF('BR3'!$L$20="ACTIVE","",IF('BR2'!$L$20="ACTIVE","The BR2 is currently Active",IF('BR1'!$L$20="ACTIVE","The BR1 is currently Active","The Original budget is currently Active")))</f>
        <v>The Original budget is currently Active</v>
      </c>
      <c r="BA8" s="48"/>
      <c r="BB8" s="48"/>
      <c r="BC8" s="48"/>
      <c r="BD8" s="48"/>
      <c r="BE8" s="48"/>
      <c r="BF8" s="2139"/>
      <c r="BG8" s="2140"/>
      <c r="BH8" s="2140"/>
      <c r="BI8" s="2116"/>
      <c r="BJ8" s="2116"/>
      <c r="BK8" s="2116"/>
      <c r="BL8" s="2116"/>
      <c r="BM8" s="2116"/>
      <c r="BN8" s="2116"/>
      <c r="BO8" s="2116"/>
      <c r="BP8" s="2116"/>
      <c r="BQ8" s="2116"/>
      <c r="BR8" s="2116"/>
      <c r="BS8" s="2116"/>
      <c r="BT8" s="2116"/>
      <c r="BU8" s="2116"/>
      <c r="BV8" s="2116"/>
      <c r="BW8" s="2116"/>
    </row>
    <row r="9" spans="1:75" ht="18" customHeight="1" thickTop="1" thickBot="1">
      <c r="A9" s="2137"/>
      <c r="B9" s="162" t="s">
        <v>0</v>
      </c>
      <c r="C9" s="113" t="s">
        <v>1</v>
      </c>
      <c r="D9" s="113" t="s">
        <v>2</v>
      </c>
      <c r="E9" s="113" t="s">
        <v>32</v>
      </c>
      <c r="F9" s="167" t="s">
        <v>3</v>
      </c>
      <c r="G9" s="166" t="s">
        <v>33</v>
      </c>
      <c r="H9" s="114" t="s">
        <v>4</v>
      </c>
      <c r="I9" s="113" t="s">
        <v>5</v>
      </c>
      <c r="J9" s="113" t="s">
        <v>6</v>
      </c>
      <c r="K9" s="113" t="s">
        <v>34</v>
      </c>
      <c r="L9" s="113" t="s">
        <v>7</v>
      </c>
      <c r="M9" s="113" t="s">
        <v>8</v>
      </c>
      <c r="N9" s="2116"/>
      <c r="O9" s="68"/>
      <c r="P9" s="2137"/>
      <c r="Q9" s="163" t="s">
        <v>0</v>
      </c>
      <c r="R9" s="164" t="s">
        <v>1</v>
      </c>
      <c r="S9" s="164" t="s">
        <v>2</v>
      </c>
      <c r="T9" s="164" t="s">
        <v>32</v>
      </c>
      <c r="U9" s="169" t="s">
        <v>3</v>
      </c>
      <c r="V9" s="168" t="s">
        <v>33</v>
      </c>
      <c r="W9" s="165" t="s">
        <v>4</v>
      </c>
      <c r="X9" s="164" t="s">
        <v>5</v>
      </c>
      <c r="Y9" s="164" t="s">
        <v>6</v>
      </c>
      <c r="Z9" s="164" t="s">
        <v>34</v>
      </c>
      <c r="AA9" s="164" t="s">
        <v>7</v>
      </c>
      <c r="AB9" s="164" t="s">
        <v>8</v>
      </c>
      <c r="AC9" s="2140"/>
      <c r="AD9" s="2140"/>
      <c r="AE9" s="2137"/>
      <c r="AF9" s="163" t="s">
        <v>0</v>
      </c>
      <c r="AG9" s="164" t="s">
        <v>1</v>
      </c>
      <c r="AH9" s="164" t="s">
        <v>2</v>
      </c>
      <c r="AI9" s="164" t="s">
        <v>32</v>
      </c>
      <c r="AJ9" s="170" t="s">
        <v>3</v>
      </c>
      <c r="AK9" s="171" t="s">
        <v>33</v>
      </c>
      <c r="AL9" s="165" t="s">
        <v>4</v>
      </c>
      <c r="AM9" s="164" t="s">
        <v>5</v>
      </c>
      <c r="AN9" s="164" t="s">
        <v>6</v>
      </c>
      <c r="AO9" s="164" t="s">
        <v>34</v>
      </c>
      <c r="AP9" s="164" t="s">
        <v>7</v>
      </c>
      <c r="AQ9" s="164" t="s">
        <v>8</v>
      </c>
      <c r="AR9" s="2140"/>
      <c r="AS9" s="2140"/>
      <c r="AT9" s="2137"/>
      <c r="AU9" s="163" t="s">
        <v>0</v>
      </c>
      <c r="AV9" s="164" t="s">
        <v>1</v>
      </c>
      <c r="AW9" s="164" t="s">
        <v>2</v>
      </c>
      <c r="AX9" s="164" t="s">
        <v>32</v>
      </c>
      <c r="AY9" s="170" t="s">
        <v>3</v>
      </c>
      <c r="AZ9" s="171" t="s">
        <v>33</v>
      </c>
      <c r="BA9" s="165" t="s">
        <v>4</v>
      </c>
      <c r="BB9" s="164" t="s">
        <v>5</v>
      </c>
      <c r="BC9" s="164" t="s">
        <v>6</v>
      </c>
      <c r="BD9" s="164" t="s">
        <v>34</v>
      </c>
      <c r="BE9" s="164" t="s">
        <v>7</v>
      </c>
      <c r="BF9" s="164" t="s">
        <v>8</v>
      </c>
      <c r="BG9" s="2140"/>
      <c r="BH9" s="2140"/>
      <c r="BI9" s="2116"/>
      <c r="BJ9" s="2116"/>
      <c r="BK9" s="2116"/>
      <c r="BL9" s="2116"/>
      <c r="BM9" s="2116"/>
      <c r="BN9" s="2116"/>
      <c r="BO9" s="2116"/>
      <c r="BP9" s="2116"/>
      <c r="BQ9" s="2116"/>
      <c r="BR9" s="2116"/>
      <c r="BS9" s="2116"/>
      <c r="BT9" s="2116"/>
      <c r="BU9" s="2116"/>
      <c r="BV9" s="2116"/>
      <c r="BW9" s="2116"/>
    </row>
    <row r="10" spans="1:75" ht="17.25" customHeight="1" thickTop="1">
      <c r="A10" s="2137"/>
      <c r="B10" s="3113" t="s">
        <v>63</v>
      </c>
      <c r="C10" s="3119" t="s">
        <v>110</v>
      </c>
      <c r="D10" s="3119" t="s">
        <v>111</v>
      </c>
      <c r="E10" s="3116" t="s">
        <v>52</v>
      </c>
      <c r="F10" s="3122" t="s">
        <v>64</v>
      </c>
      <c r="G10" s="3117" t="s">
        <v>178</v>
      </c>
      <c r="H10" s="3125" t="s">
        <v>168</v>
      </c>
      <c r="I10" s="3130"/>
      <c r="J10" s="3125"/>
      <c r="K10" s="3125"/>
      <c r="L10" s="3125"/>
      <c r="M10" s="3125" t="s">
        <v>305</v>
      </c>
      <c r="N10" s="2116"/>
      <c r="O10" s="2116"/>
      <c r="P10" s="2137"/>
      <c r="Q10" s="3097" t="s">
        <v>63</v>
      </c>
      <c r="R10" s="3097" t="s">
        <v>110</v>
      </c>
      <c r="S10" s="3097" t="s">
        <v>111</v>
      </c>
      <c r="T10" s="3095" t="s">
        <v>52</v>
      </c>
      <c r="U10" s="3127" t="s">
        <v>64</v>
      </c>
      <c r="V10" s="3118" t="s">
        <v>178</v>
      </c>
      <c r="W10" s="3098" t="s">
        <v>168</v>
      </c>
      <c r="X10" s="3098"/>
      <c r="Y10" s="3098"/>
      <c r="Z10" s="3098"/>
      <c r="AA10" s="3098"/>
      <c r="AB10" s="3095" t="s">
        <v>136</v>
      </c>
      <c r="AC10" s="2140"/>
      <c r="AD10" s="2140"/>
      <c r="AE10" s="2137"/>
      <c r="AF10" s="3091" t="s">
        <v>63</v>
      </c>
      <c r="AG10" s="3097" t="s">
        <v>110</v>
      </c>
      <c r="AH10" s="3097" t="s">
        <v>111</v>
      </c>
      <c r="AI10" s="3095" t="s">
        <v>52</v>
      </c>
      <c r="AJ10" s="3096" t="s">
        <v>64</v>
      </c>
      <c r="AK10" s="3100" t="s">
        <v>178</v>
      </c>
      <c r="AL10" s="3098" t="s">
        <v>168</v>
      </c>
      <c r="AM10" s="3095"/>
      <c r="AN10" s="3095"/>
      <c r="AO10" s="3095"/>
      <c r="AP10" s="3095"/>
      <c r="AQ10" s="3095" t="s">
        <v>136</v>
      </c>
      <c r="AR10" s="2140"/>
      <c r="AS10" s="2140"/>
      <c r="AT10" s="2137"/>
      <c r="AU10" s="3095" t="s">
        <v>63</v>
      </c>
      <c r="AV10" s="3095" t="s">
        <v>110</v>
      </c>
      <c r="AW10" s="3095" t="s">
        <v>111</v>
      </c>
      <c r="AX10" s="3095" t="s">
        <v>52</v>
      </c>
      <c r="AY10" s="3096" t="s">
        <v>64</v>
      </c>
      <c r="AZ10" s="3100" t="s">
        <v>178</v>
      </c>
      <c r="BA10" s="3098" t="s">
        <v>168</v>
      </c>
      <c r="BB10" s="3095"/>
      <c r="BC10" s="3095"/>
      <c r="BD10" s="3095"/>
      <c r="BE10" s="3095"/>
      <c r="BF10" s="3095" t="s">
        <v>136</v>
      </c>
      <c r="BG10" s="2140"/>
      <c r="BH10" s="2140"/>
      <c r="BI10" s="2116"/>
      <c r="BJ10" s="2116"/>
      <c r="BK10" s="2116"/>
      <c r="BL10" s="2116"/>
      <c r="BM10" s="2116"/>
      <c r="BN10" s="2116"/>
      <c r="BO10" s="2116"/>
      <c r="BP10" s="2116"/>
      <c r="BQ10" s="2116"/>
      <c r="BR10" s="2116"/>
      <c r="BS10" s="2116"/>
      <c r="BT10" s="2116"/>
      <c r="BU10" s="2116"/>
      <c r="BV10" s="2116"/>
      <c r="BW10" s="2116"/>
    </row>
    <row r="11" spans="1:75" ht="19.5" customHeight="1">
      <c r="A11" s="2137"/>
      <c r="B11" s="3114"/>
      <c r="C11" s="3097"/>
      <c r="D11" s="3097"/>
      <c r="E11" s="3095"/>
      <c r="F11" s="3123"/>
      <c r="G11" s="3118"/>
      <c r="H11" s="3099"/>
      <c r="I11" s="3131"/>
      <c r="J11" s="3099"/>
      <c r="K11" s="3099"/>
      <c r="L11" s="3099"/>
      <c r="M11" s="3133"/>
      <c r="N11" s="2144"/>
      <c r="O11" s="2145"/>
      <c r="P11" s="2137"/>
      <c r="Q11" s="3097"/>
      <c r="R11" s="3097"/>
      <c r="S11" s="3097"/>
      <c r="T11" s="3095"/>
      <c r="U11" s="3127"/>
      <c r="V11" s="3118"/>
      <c r="W11" s="3099"/>
      <c r="X11" s="3098"/>
      <c r="Y11" s="3098"/>
      <c r="Z11" s="3098"/>
      <c r="AA11" s="3099"/>
      <c r="AB11" s="3095"/>
      <c r="AC11" s="2140"/>
      <c r="AD11" s="2140"/>
      <c r="AE11" s="2137"/>
      <c r="AF11" s="3092"/>
      <c r="AG11" s="3097"/>
      <c r="AH11" s="3097"/>
      <c r="AI11" s="3095"/>
      <c r="AJ11" s="3096"/>
      <c r="AK11" s="3100"/>
      <c r="AL11" s="3099"/>
      <c r="AM11" s="3095"/>
      <c r="AN11" s="3095"/>
      <c r="AO11" s="3095"/>
      <c r="AP11" s="3095"/>
      <c r="AQ11" s="3095"/>
      <c r="AR11" s="2140"/>
      <c r="AS11" s="2140"/>
      <c r="AT11" s="2137"/>
      <c r="AU11" s="3095"/>
      <c r="AV11" s="3095"/>
      <c r="AW11" s="3095"/>
      <c r="AX11" s="3095"/>
      <c r="AY11" s="3096"/>
      <c r="AZ11" s="3100"/>
      <c r="BA11" s="3099"/>
      <c r="BB11" s="3095"/>
      <c r="BC11" s="3095"/>
      <c r="BD11" s="3095"/>
      <c r="BE11" s="3095"/>
      <c r="BF11" s="3095"/>
      <c r="BG11" s="2140"/>
      <c r="BH11" s="2140"/>
      <c r="BI11" s="2116"/>
      <c r="BJ11" s="2116"/>
      <c r="BK11" s="3090" t="s">
        <v>153</v>
      </c>
      <c r="BL11" s="3090"/>
      <c r="BM11" s="719" t="s">
        <v>140</v>
      </c>
      <c r="BN11" s="719" t="s">
        <v>141</v>
      </c>
      <c r="BO11" s="719" t="s">
        <v>142</v>
      </c>
      <c r="BP11" s="2116"/>
      <c r="BQ11" s="2116"/>
      <c r="BR11" s="2116"/>
      <c r="BS11" s="2116"/>
      <c r="BT11" s="2116"/>
      <c r="BU11" s="2116"/>
      <c r="BV11" s="2116"/>
      <c r="BW11" s="2116"/>
    </row>
    <row r="12" spans="1:75" ht="56.25" customHeight="1">
      <c r="A12" s="2137"/>
      <c r="B12" s="3115"/>
      <c r="C12" s="3097"/>
      <c r="D12" s="3097"/>
      <c r="E12" s="3095"/>
      <c r="F12" s="3124"/>
      <c r="G12" s="3118"/>
      <c r="H12" s="3099"/>
      <c r="I12" s="3132"/>
      <c r="J12" s="3099"/>
      <c r="K12" s="3099"/>
      <c r="L12" s="3099"/>
      <c r="M12" s="3133"/>
      <c r="N12" s="2116"/>
      <c r="O12" s="2145"/>
      <c r="P12" s="2137"/>
      <c r="Q12" s="3097"/>
      <c r="R12" s="3097"/>
      <c r="S12" s="3097"/>
      <c r="T12" s="3095"/>
      <c r="U12" s="3127"/>
      <c r="V12" s="3118"/>
      <c r="W12" s="3099"/>
      <c r="X12" s="3098"/>
      <c r="Y12" s="3098"/>
      <c r="Z12" s="3098"/>
      <c r="AA12" s="3099"/>
      <c r="AB12" s="3095"/>
      <c r="AC12" s="2140"/>
      <c r="AD12" s="2140"/>
      <c r="AE12" s="2137"/>
      <c r="AF12" s="3093"/>
      <c r="AG12" s="3097"/>
      <c r="AH12" s="3097"/>
      <c r="AI12" s="3095"/>
      <c r="AJ12" s="3096"/>
      <c r="AK12" s="3100"/>
      <c r="AL12" s="3099"/>
      <c r="AM12" s="3095"/>
      <c r="AN12" s="3095"/>
      <c r="AO12" s="3095"/>
      <c r="AP12" s="3095"/>
      <c r="AQ12" s="3095"/>
      <c r="AR12" s="2140"/>
      <c r="AS12" s="2140"/>
      <c r="AT12" s="2137"/>
      <c r="AU12" s="3095"/>
      <c r="AV12" s="3095"/>
      <c r="AW12" s="3095"/>
      <c r="AX12" s="3095"/>
      <c r="AY12" s="3096"/>
      <c r="AZ12" s="3100"/>
      <c r="BA12" s="3099"/>
      <c r="BB12" s="3095"/>
      <c r="BC12" s="3095"/>
      <c r="BD12" s="3095"/>
      <c r="BE12" s="3095"/>
      <c r="BF12" s="3095"/>
      <c r="BG12" s="2140"/>
      <c r="BH12" s="2140"/>
      <c r="BI12" s="2116"/>
      <c r="BJ12" s="2116"/>
      <c r="BK12" s="2116"/>
      <c r="BL12" s="2116"/>
      <c r="BM12" s="2116"/>
      <c r="BN12" s="2116"/>
      <c r="BO12" s="2116"/>
      <c r="BP12" s="2116"/>
      <c r="BQ12" s="2116"/>
      <c r="BR12" s="2116"/>
      <c r="BS12" s="2116"/>
      <c r="BT12" s="2116"/>
      <c r="BU12" s="2116"/>
      <c r="BV12" s="2116"/>
      <c r="BW12" s="2116"/>
    </row>
    <row r="13" spans="1:75" s="2151" customFormat="1" ht="25.5">
      <c r="A13" s="269">
        <v>1</v>
      </c>
      <c r="B13" s="270" t="str">
        <f>IF('ORIGINAL BUDGET'!$B125="","",'ORIGINAL BUDGET'!$B125)</f>
        <v/>
      </c>
      <c r="C13" s="271" t="str">
        <f>IF('ORIGINAL BUDGET'!$C125="","",'ORIGINAL BUDGET'!$C125)</f>
        <v/>
      </c>
      <c r="D13" s="272" t="str">
        <f>IF('ORIGINAL BUDGET'!$D125="","", 'ORIGINAL BUDGET'!$D125)</f>
        <v/>
      </c>
      <c r="E13" s="273" t="str">
        <f>IF('ORIGINAL BUDGET'!$E125="", "", 'ORIGINAL BUDGET'!$E125)</f>
        <v/>
      </c>
      <c r="F13" s="274">
        <f>IF('ORIGINAL BUDGET'!$F125="", "", 'ORIGINAL BUDGET'!$F125)</f>
        <v>0</v>
      </c>
      <c r="G13" s="559"/>
      <c r="H13" s="566" t="str">
        <f>IF(G13="", "", F13*G13)</f>
        <v/>
      </c>
      <c r="I13" s="277" t="str">
        <f>IF(D13="","",IF('ORIGINAL BUDGET'!$C$4="Maternal, Child and Adolescent Health","MCAH",IF('ORIGINAL BUDGET'!$C$4="Black Infant Health","BIH",IF('ORIGINAL BUDGET'!$C$4="Adolescent Family Life - Allocation","AFLP",IF('ORIGINAL BUDGET'!$C$4="Adolescent Family Life - CBO","AFLP","")))))</f>
        <v/>
      </c>
      <c r="J13" s="543"/>
      <c r="K13" s="544"/>
      <c r="L13" s="2304"/>
      <c r="M13" s="2305"/>
      <c r="N13" s="2147"/>
      <c r="O13" s="2148"/>
      <c r="P13" s="269">
        <v>1</v>
      </c>
      <c r="Q13" s="270">
        <f>IF('BR1'!$B125=0,0,'BR1'!$B125)</f>
        <v>0</v>
      </c>
      <c r="R13" s="271">
        <f>IF('BR1'!$C125="","",'BR1'!$C125)</f>
        <v>0</v>
      </c>
      <c r="S13" s="272">
        <f>IF('BR1'!$D125="","", 'BR1'!$D125)</f>
        <v>0</v>
      </c>
      <c r="T13" s="273">
        <f>IF('BR1'!$E125="", "", 'BR1'!$E125)</f>
        <v>0</v>
      </c>
      <c r="U13" s="274">
        <f>IF('BR1'!$F125="", "", 'BR1'!$F125)</f>
        <v>0</v>
      </c>
      <c r="V13" s="275">
        <f>G13</f>
        <v>0</v>
      </c>
      <c r="W13" s="566" t="str">
        <f t="shared" ref="W13:W37" si="0">IF(AND(V13=G13,U13=F13),H13,V13*U13)</f>
        <v/>
      </c>
      <c r="X13" s="277" t="str">
        <f>I13</f>
        <v/>
      </c>
      <c r="Y13" s="543">
        <f t="shared" ref="Y13:Y37" si="1">J13</f>
        <v>0</v>
      </c>
      <c r="Z13" s="544">
        <f>K13</f>
        <v>0</v>
      </c>
      <c r="AA13" s="2146"/>
      <c r="AB13" s="556">
        <f t="shared" ref="AB13:AB37" si="2">M13</f>
        <v>0</v>
      </c>
      <c r="AC13" s="2149"/>
      <c r="AD13" s="2149"/>
      <c r="AE13" s="269">
        <v>1</v>
      </c>
      <c r="AF13" s="270">
        <f>IF('BR2'!$B125="","",'BR2'!$B125)</f>
        <v>0</v>
      </c>
      <c r="AG13" s="271">
        <f>IF('BR2'!$C125="","",'BR2'!$C125)</f>
        <v>0</v>
      </c>
      <c r="AH13" s="272">
        <f>IF('BR2'!$D125="","", 'BR2'!$D125)</f>
        <v>0</v>
      </c>
      <c r="AI13" s="273">
        <f>IF('BR2'!$E125="", "", 'BR2'!$E125)</f>
        <v>0</v>
      </c>
      <c r="AJ13" s="274">
        <f>IF('BR2'!$F125="", "", 'BR2'!$F125)</f>
        <v>0</v>
      </c>
      <c r="AK13" s="275">
        <f t="shared" ref="AK13:AK37" si="3">V13</f>
        <v>0</v>
      </c>
      <c r="AL13" s="569" t="str">
        <f t="shared" ref="AL13:AL37" si="4">IF(AND(AK13=V13,AJ13=U13),W13,AK13*AJ13)</f>
        <v/>
      </c>
      <c r="AM13" s="277" t="str">
        <f>X13</f>
        <v/>
      </c>
      <c r="AN13" s="543">
        <f>Y13</f>
        <v>0</v>
      </c>
      <c r="AO13" s="544">
        <f>Z13</f>
        <v>0</v>
      </c>
      <c r="AP13" s="2146"/>
      <c r="AQ13" s="556">
        <f t="shared" ref="AQ13:AQ37" si="5">AB13</f>
        <v>0</v>
      </c>
      <c r="AR13" s="2149"/>
      <c r="AS13" s="2149"/>
      <c r="AT13" s="282">
        <v>1</v>
      </c>
      <c r="AU13" s="283">
        <f>IF('BR3'!$B125=0,0,'BR3'!$B125)</f>
        <v>0</v>
      </c>
      <c r="AV13" s="284">
        <f>IF('BR3'!$C125="","",'BR3'!$C125)</f>
        <v>0</v>
      </c>
      <c r="AW13" s="285">
        <f>IF('BR3'!$D125="","", 'BR3'!$D125)</f>
        <v>0</v>
      </c>
      <c r="AX13" s="286">
        <f>IF('BR3'!$E125="", "", 'BR3'!$E125)</f>
        <v>0</v>
      </c>
      <c r="AY13" s="274">
        <f>IF('BR3'!$F125="", "", 'BR3'!$F125)</f>
        <v>0</v>
      </c>
      <c r="AZ13" s="275">
        <f t="shared" ref="AZ13:AZ37" si="6">AK13</f>
        <v>0</v>
      </c>
      <c r="BA13" s="567" t="str">
        <f t="shared" ref="BA13:BA37" si="7">IF(AND(AZ13=AK13,AY13=AJ13),AL13,AZ13*AY13)</f>
        <v/>
      </c>
      <c r="BB13" s="545" t="str">
        <f>AM13</f>
        <v/>
      </c>
      <c r="BC13" s="546">
        <f>AN13</f>
        <v>0</v>
      </c>
      <c r="BD13" s="547">
        <f>AO13</f>
        <v>0</v>
      </c>
      <c r="BE13" s="2150"/>
      <c r="BF13" s="556">
        <f t="shared" ref="BF13:BF37" si="8">AQ13</f>
        <v>0</v>
      </c>
      <c r="BG13" s="2149"/>
      <c r="BH13" s="2149"/>
      <c r="BI13" s="2149"/>
      <c r="BJ13" s="2149"/>
      <c r="BK13" s="2149"/>
      <c r="BL13" s="2149"/>
      <c r="BM13" s="2149"/>
      <c r="BN13" s="2149"/>
      <c r="BO13" s="2149"/>
      <c r="BP13" s="2149"/>
      <c r="BQ13" s="2149"/>
      <c r="BR13" s="2149"/>
      <c r="BS13" s="2149"/>
      <c r="BT13" s="2149"/>
      <c r="BU13" s="2149"/>
      <c r="BV13" s="2149"/>
      <c r="BW13" s="2149"/>
    </row>
    <row r="14" spans="1:75" s="2151" customFormat="1" ht="25.5">
      <c r="A14" s="269">
        <v>2</v>
      </c>
      <c r="B14" s="270" t="str">
        <f>IF('ORIGINAL BUDGET'!$B126="","",'ORIGINAL BUDGET'!$B126)</f>
        <v/>
      </c>
      <c r="C14" s="271" t="str">
        <f>IF('ORIGINAL BUDGET'!$C126="","",'ORIGINAL BUDGET'!$C126)</f>
        <v/>
      </c>
      <c r="D14" s="272" t="str">
        <f>IF('ORIGINAL BUDGET'!$D126="","", 'ORIGINAL BUDGET'!$D126)</f>
        <v/>
      </c>
      <c r="E14" s="273" t="str">
        <f>IF('ORIGINAL BUDGET'!$E126="", "", 'ORIGINAL BUDGET'!$E126)</f>
        <v/>
      </c>
      <c r="F14" s="274">
        <f>IF('ORIGINAL BUDGET'!$F126="", "", 'ORIGINAL BUDGET'!$F126)</f>
        <v>0</v>
      </c>
      <c r="G14" s="559"/>
      <c r="H14" s="566" t="str">
        <f>IF(G14="", "", F14*G14)</f>
        <v/>
      </c>
      <c r="I14" s="277" t="str">
        <f>IF(D14="","",IF('ORIGINAL BUDGET'!$C$4="Maternal, Child and Adolescent Health","MCAH",IF('ORIGINAL BUDGET'!$C$4="Black Infant Health","BIH",IF('ORIGINAL BUDGET'!$C$4="Adolescent Family Life - Allocation","AFLP",IF('ORIGINAL BUDGET'!$C$4="Adolescent Family Life - CBO","AFLP","")))))</f>
        <v/>
      </c>
      <c r="J14" s="543"/>
      <c r="K14" s="544"/>
      <c r="L14" s="2304"/>
      <c r="M14" s="2305"/>
      <c r="N14" s="2147"/>
      <c r="O14" s="2148"/>
      <c r="P14" s="269">
        <v>2</v>
      </c>
      <c r="Q14" s="270">
        <f>IF('BR1'!$B126=0,0,'BR1'!$B126)</f>
        <v>0</v>
      </c>
      <c r="R14" s="271">
        <f>IF('BR1'!$C126="","",'BR1'!$C126)</f>
        <v>0</v>
      </c>
      <c r="S14" s="272">
        <f>IF('BR1'!$D126="","", 'BR1'!$D126)</f>
        <v>0</v>
      </c>
      <c r="T14" s="273">
        <f>IF('BR1'!$E126="", "", 'BR1'!$E126)</f>
        <v>0</v>
      </c>
      <c r="U14" s="274">
        <f>IF('BR1'!$F126="", "", 'BR1'!$F126)</f>
        <v>0</v>
      </c>
      <c r="V14" s="275">
        <f t="shared" ref="V14:V37" si="9">G14</f>
        <v>0</v>
      </c>
      <c r="W14" s="566" t="str">
        <f t="shared" si="0"/>
        <v/>
      </c>
      <c r="X14" s="277" t="str">
        <f t="shared" ref="X14:X37" si="10">I14</f>
        <v/>
      </c>
      <c r="Y14" s="543">
        <f t="shared" si="1"/>
        <v>0</v>
      </c>
      <c r="Z14" s="544">
        <f t="shared" ref="Z14:Z37" si="11">K14</f>
        <v>0</v>
      </c>
      <c r="AA14" s="2146"/>
      <c r="AB14" s="556">
        <f t="shared" si="2"/>
        <v>0</v>
      </c>
      <c r="AC14" s="2149"/>
      <c r="AD14" s="2149"/>
      <c r="AE14" s="269">
        <v>2</v>
      </c>
      <c r="AF14" s="270">
        <f>IF('BR2'!$B126="","",'BR2'!$B126)</f>
        <v>0</v>
      </c>
      <c r="AG14" s="271">
        <f>IF('BR2'!$C126="","",'BR2'!$C126)</f>
        <v>0</v>
      </c>
      <c r="AH14" s="272">
        <f>IF('BR2'!$D126="","", 'BR2'!$D126)</f>
        <v>0</v>
      </c>
      <c r="AI14" s="273">
        <f>IF('BR2'!$E126="", "", 'BR2'!$E126)</f>
        <v>0</v>
      </c>
      <c r="AJ14" s="274">
        <f>IF('BR2'!$F126="", "", 'BR2'!$F126)</f>
        <v>0</v>
      </c>
      <c r="AK14" s="275">
        <f t="shared" si="3"/>
        <v>0</v>
      </c>
      <c r="AL14" s="569" t="str">
        <f t="shared" si="4"/>
        <v/>
      </c>
      <c r="AM14" s="277" t="str">
        <f t="shared" ref="AM14:AM37" si="12">X14</f>
        <v/>
      </c>
      <c r="AN14" s="543">
        <f t="shared" ref="AN14:AN37" si="13">Y14</f>
        <v>0</v>
      </c>
      <c r="AO14" s="544">
        <f t="shared" ref="AO14:AO37" si="14">Z14</f>
        <v>0</v>
      </c>
      <c r="AP14" s="2146"/>
      <c r="AQ14" s="556">
        <f t="shared" si="5"/>
        <v>0</v>
      </c>
      <c r="AR14" s="2149"/>
      <c r="AS14" s="2149"/>
      <c r="AT14" s="282">
        <v>2</v>
      </c>
      <c r="AU14" s="283">
        <f>IF('BR3'!$B126=0,0,'BR3'!$B126)</f>
        <v>0</v>
      </c>
      <c r="AV14" s="284">
        <f>IF('BR3'!$C126="","",'BR3'!$C126)</f>
        <v>0</v>
      </c>
      <c r="AW14" s="285">
        <f>IF('BR3'!$D126="","", 'BR3'!$D126)</f>
        <v>0</v>
      </c>
      <c r="AX14" s="286">
        <f>IF('BR3'!$E126="", "", 'BR3'!$E126)</f>
        <v>0</v>
      </c>
      <c r="AY14" s="274">
        <f>IF('BR3'!$F126="", "", 'BR3'!$F126)</f>
        <v>0</v>
      </c>
      <c r="AZ14" s="275">
        <f t="shared" si="6"/>
        <v>0</v>
      </c>
      <c r="BA14" s="567" t="str">
        <f t="shared" si="7"/>
        <v/>
      </c>
      <c r="BB14" s="545" t="str">
        <f t="shared" ref="BB14:BB37" si="15">AM14</f>
        <v/>
      </c>
      <c r="BC14" s="546">
        <f t="shared" ref="BC14:BC37" si="16">AN14</f>
        <v>0</v>
      </c>
      <c r="BD14" s="547">
        <f t="shared" ref="BD14:BD37" si="17">AO14</f>
        <v>0</v>
      </c>
      <c r="BE14" s="2150"/>
      <c r="BF14" s="556">
        <f t="shared" si="8"/>
        <v>0</v>
      </c>
      <c r="BG14" s="2149"/>
      <c r="BH14" s="2149"/>
      <c r="BI14" s="2149"/>
      <c r="BJ14" s="2149"/>
      <c r="BK14" s="2149"/>
      <c r="BL14" s="2149"/>
      <c r="BM14" s="2149"/>
      <c r="BN14" s="2149"/>
      <c r="BO14" s="2149"/>
      <c r="BP14" s="2149"/>
      <c r="BQ14" s="2149"/>
      <c r="BR14" s="2149"/>
      <c r="BS14" s="2149"/>
      <c r="BT14" s="2149"/>
      <c r="BU14" s="2149"/>
      <c r="BV14" s="2149"/>
      <c r="BW14" s="2149"/>
    </row>
    <row r="15" spans="1:75" s="2151" customFormat="1" ht="25.5">
      <c r="A15" s="276">
        <v>3</v>
      </c>
      <c r="B15" s="270" t="str">
        <f>IF('ORIGINAL BUDGET'!$B127="","",'ORIGINAL BUDGET'!$B127)</f>
        <v/>
      </c>
      <c r="C15" s="271" t="str">
        <f>IF('ORIGINAL BUDGET'!$C127="","",'ORIGINAL BUDGET'!$C127)</f>
        <v/>
      </c>
      <c r="D15" s="272" t="str">
        <f>IF('ORIGINAL BUDGET'!$D127="","", 'ORIGINAL BUDGET'!$D127)</f>
        <v/>
      </c>
      <c r="E15" s="273" t="str">
        <f>IF('ORIGINAL BUDGET'!$E127="", "", 'ORIGINAL BUDGET'!$E127)</f>
        <v/>
      </c>
      <c r="F15" s="274">
        <f>IF('ORIGINAL BUDGET'!$F127="", "", 'ORIGINAL BUDGET'!$F127)</f>
        <v>0</v>
      </c>
      <c r="G15" s="559"/>
      <c r="H15" s="566" t="str">
        <f>IF(G15="", "", F15*G15)</f>
        <v/>
      </c>
      <c r="I15" s="277" t="str">
        <f>IF(D15="","",IF('ORIGINAL BUDGET'!$C$4="Maternal, Child and Adolescent Health","MCAH",IF('ORIGINAL BUDGET'!$C$4="Black Infant Health","BIH",IF('ORIGINAL BUDGET'!$C$4="Adolescent Family Life - Allocation","AFLP",IF('ORIGINAL BUDGET'!$C$4="Adolescent Family Life - CBO","AFLP","")))))</f>
        <v/>
      </c>
      <c r="J15" s="543"/>
      <c r="K15" s="544"/>
      <c r="L15" s="2304"/>
      <c r="M15" s="2305"/>
      <c r="N15" s="2147"/>
      <c r="O15" s="2148"/>
      <c r="P15" s="269">
        <v>3</v>
      </c>
      <c r="Q15" s="270">
        <f>IF('BR1'!$B127=0,0,'BR1'!$B127)</f>
        <v>0</v>
      </c>
      <c r="R15" s="271">
        <f>IF('BR1'!$C127="","",'BR1'!$C127)</f>
        <v>0</v>
      </c>
      <c r="S15" s="272">
        <f>IF('BR1'!$D127="","", 'BR1'!$D127)</f>
        <v>0</v>
      </c>
      <c r="T15" s="273">
        <f>IF('BR1'!$E127="", "", 'BR1'!$E127)</f>
        <v>0</v>
      </c>
      <c r="U15" s="274">
        <f>IF('BR1'!$F127="", "", 'BR1'!$F127)</f>
        <v>0</v>
      </c>
      <c r="V15" s="275">
        <f t="shared" si="9"/>
        <v>0</v>
      </c>
      <c r="W15" s="566" t="str">
        <f t="shared" si="0"/>
        <v/>
      </c>
      <c r="X15" s="277" t="str">
        <f t="shared" si="10"/>
        <v/>
      </c>
      <c r="Y15" s="543">
        <f t="shared" si="1"/>
        <v>0</v>
      </c>
      <c r="Z15" s="544">
        <f t="shared" si="11"/>
        <v>0</v>
      </c>
      <c r="AA15" s="2146"/>
      <c r="AB15" s="556">
        <f t="shared" si="2"/>
        <v>0</v>
      </c>
      <c r="AC15" s="2149"/>
      <c r="AD15" s="2149"/>
      <c r="AE15" s="269">
        <v>3</v>
      </c>
      <c r="AF15" s="270">
        <f>IF('BR2'!$B127="","",'BR2'!$B127)</f>
        <v>0</v>
      </c>
      <c r="AG15" s="271">
        <f>IF('BR2'!$C127="","",'BR2'!$C127)</f>
        <v>0</v>
      </c>
      <c r="AH15" s="272">
        <f>IF('BR2'!$D127="","", 'BR2'!$D127)</f>
        <v>0</v>
      </c>
      <c r="AI15" s="273">
        <f>IF('BR2'!$E127="", "", 'BR2'!$E127)</f>
        <v>0</v>
      </c>
      <c r="AJ15" s="274">
        <f>IF('BR2'!$F127="", "", 'BR2'!$F127)</f>
        <v>0</v>
      </c>
      <c r="AK15" s="275">
        <f t="shared" si="3"/>
        <v>0</v>
      </c>
      <c r="AL15" s="569" t="str">
        <f t="shared" si="4"/>
        <v/>
      </c>
      <c r="AM15" s="277" t="str">
        <f t="shared" si="12"/>
        <v/>
      </c>
      <c r="AN15" s="543">
        <f t="shared" si="13"/>
        <v>0</v>
      </c>
      <c r="AO15" s="544">
        <f t="shared" si="14"/>
        <v>0</v>
      </c>
      <c r="AP15" s="2146"/>
      <c r="AQ15" s="556">
        <f t="shared" si="5"/>
        <v>0</v>
      </c>
      <c r="AR15" s="2149"/>
      <c r="AS15" s="2149"/>
      <c r="AT15" s="282">
        <v>3</v>
      </c>
      <c r="AU15" s="283">
        <f>IF('BR3'!$B127=0,0,'BR3'!$B127)</f>
        <v>0</v>
      </c>
      <c r="AV15" s="284">
        <f>IF('BR3'!$C127="","",'BR3'!$C127)</f>
        <v>0</v>
      </c>
      <c r="AW15" s="285">
        <f>IF('BR3'!$D127="","", 'BR3'!$D127)</f>
        <v>0</v>
      </c>
      <c r="AX15" s="286">
        <f>IF('BR3'!$E127="", "", 'BR3'!$E127)</f>
        <v>0</v>
      </c>
      <c r="AY15" s="274">
        <f>IF('BR3'!$F127="", "", 'BR3'!$F127)</f>
        <v>0</v>
      </c>
      <c r="AZ15" s="275">
        <f t="shared" si="6"/>
        <v>0</v>
      </c>
      <c r="BA15" s="567" t="str">
        <f t="shared" si="7"/>
        <v/>
      </c>
      <c r="BB15" s="545" t="str">
        <f t="shared" si="15"/>
        <v/>
      </c>
      <c r="BC15" s="546">
        <f t="shared" si="16"/>
        <v>0</v>
      </c>
      <c r="BD15" s="547">
        <f t="shared" si="17"/>
        <v>0</v>
      </c>
      <c r="BE15" s="2150"/>
      <c r="BF15" s="556">
        <f t="shared" si="8"/>
        <v>0</v>
      </c>
      <c r="BG15" s="2149"/>
      <c r="BH15" s="2149"/>
      <c r="BI15" s="2149"/>
      <c r="BJ15" s="2149"/>
      <c r="BK15" s="2149"/>
      <c r="BL15" s="2149"/>
      <c r="BM15" s="2149"/>
      <c r="BN15" s="2149"/>
      <c r="BO15" s="2149"/>
      <c r="BP15" s="2149"/>
      <c r="BQ15" s="2149"/>
      <c r="BR15" s="2149"/>
      <c r="BS15" s="2149"/>
      <c r="BT15" s="2149"/>
      <c r="BU15" s="2149"/>
      <c r="BV15" s="2149"/>
      <c r="BW15" s="2149"/>
    </row>
    <row r="16" spans="1:75" s="2151" customFormat="1" ht="25.5">
      <c r="A16" s="269">
        <v>4</v>
      </c>
      <c r="B16" s="270" t="str">
        <f>IF('ORIGINAL BUDGET'!$B128="","",'ORIGINAL BUDGET'!$B128)</f>
        <v/>
      </c>
      <c r="C16" s="271" t="str">
        <f>IF('ORIGINAL BUDGET'!$C128="","",'ORIGINAL BUDGET'!$C128)</f>
        <v/>
      </c>
      <c r="D16" s="272" t="str">
        <f>IF('ORIGINAL BUDGET'!$D128="","", 'ORIGINAL BUDGET'!$D128)</f>
        <v/>
      </c>
      <c r="E16" s="273" t="str">
        <f>IF('ORIGINAL BUDGET'!$E128="", "", 'ORIGINAL BUDGET'!$E128)</f>
        <v/>
      </c>
      <c r="F16" s="274">
        <f>IF('ORIGINAL BUDGET'!$F128="", "", 'ORIGINAL BUDGET'!$F128)</f>
        <v>0</v>
      </c>
      <c r="G16" s="559"/>
      <c r="H16" s="566" t="str">
        <f>IF(G16="", "", F16*G16)</f>
        <v/>
      </c>
      <c r="I16" s="277" t="str">
        <f>IF(D16="","",IF('ORIGINAL BUDGET'!$C$4="Maternal, Child and Adolescent Health","MCAH",IF('ORIGINAL BUDGET'!$C$4="Black Infant Health","BIH",IF('ORIGINAL BUDGET'!$C$4="Adolescent Family Life - Allocation","AFLP",IF('ORIGINAL BUDGET'!$C$4="Adolescent Family Life - CBO","AFLP","")))))</f>
        <v/>
      </c>
      <c r="J16" s="543"/>
      <c r="K16" s="544"/>
      <c r="L16" s="2304"/>
      <c r="M16" s="2305"/>
      <c r="N16" s="2147"/>
      <c r="O16" s="2148"/>
      <c r="P16" s="269">
        <v>4</v>
      </c>
      <c r="Q16" s="270">
        <f>IF('BR1'!$B128=0,0,'BR1'!$B128)</f>
        <v>0</v>
      </c>
      <c r="R16" s="271">
        <f>IF('BR1'!$C128="","",'BR1'!$C128)</f>
        <v>0</v>
      </c>
      <c r="S16" s="272">
        <f>IF('BR1'!$D128="","", 'BR1'!$D128)</f>
        <v>0</v>
      </c>
      <c r="T16" s="273">
        <f>IF('BR1'!$E128="", "", 'BR1'!$E128)</f>
        <v>0</v>
      </c>
      <c r="U16" s="274">
        <f>IF('BR1'!$F128="", "", 'BR1'!$F128)</f>
        <v>0</v>
      </c>
      <c r="V16" s="275">
        <f t="shared" si="9"/>
        <v>0</v>
      </c>
      <c r="W16" s="566" t="str">
        <f t="shared" si="0"/>
        <v/>
      </c>
      <c r="X16" s="277" t="str">
        <f t="shared" si="10"/>
        <v/>
      </c>
      <c r="Y16" s="543">
        <f t="shared" si="1"/>
        <v>0</v>
      </c>
      <c r="Z16" s="544">
        <f t="shared" si="11"/>
        <v>0</v>
      </c>
      <c r="AA16" s="2146"/>
      <c r="AB16" s="556">
        <f t="shared" si="2"/>
        <v>0</v>
      </c>
      <c r="AC16" s="2152"/>
      <c r="AD16" s="2152"/>
      <c r="AE16" s="269">
        <v>4</v>
      </c>
      <c r="AF16" s="270">
        <f>IF('BR2'!$B128="","",'BR2'!$B128)</f>
        <v>0</v>
      </c>
      <c r="AG16" s="271">
        <f>IF('BR2'!$C128="","",'BR2'!$C128)</f>
        <v>0</v>
      </c>
      <c r="AH16" s="272">
        <f>IF('BR2'!$D128="","", 'BR2'!$D128)</f>
        <v>0</v>
      </c>
      <c r="AI16" s="273">
        <f>IF('BR2'!$E128="", "", 'BR2'!$E128)</f>
        <v>0</v>
      </c>
      <c r="AJ16" s="274">
        <f>IF('BR2'!$F128="", "", 'BR2'!$F128)</f>
        <v>0</v>
      </c>
      <c r="AK16" s="275">
        <f t="shared" si="3"/>
        <v>0</v>
      </c>
      <c r="AL16" s="569" t="str">
        <f t="shared" si="4"/>
        <v/>
      </c>
      <c r="AM16" s="277" t="str">
        <f t="shared" si="12"/>
        <v/>
      </c>
      <c r="AN16" s="543">
        <f t="shared" si="13"/>
        <v>0</v>
      </c>
      <c r="AO16" s="544">
        <f t="shared" si="14"/>
        <v>0</v>
      </c>
      <c r="AP16" s="2146"/>
      <c r="AQ16" s="556">
        <f t="shared" si="5"/>
        <v>0</v>
      </c>
      <c r="AR16" s="2152"/>
      <c r="AS16" s="2152"/>
      <c r="AT16" s="282">
        <v>4</v>
      </c>
      <c r="AU16" s="283">
        <f>IF('BR3'!$B128=0,0,'BR3'!$B128)</f>
        <v>0</v>
      </c>
      <c r="AV16" s="284">
        <f>IF('BR3'!$C128="","",'BR3'!$C128)</f>
        <v>0</v>
      </c>
      <c r="AW16" s="285">
        <f>IF('BR3'!$D128="","", 'BR3'!$D128)</f>
        <v>0</v>
      </c>
      <c r="AX16" s="286">
        <f>IF('BR3'!$E128="", "", 'BR3'!$E128)</f>
        <v>0</v>
      </c>
      <c r="AY16" s="274">
        <f>IF('BR3'!$F128="", "", 'BR3'!$F128)</f>
        <v>0</v>
      </c>
      <c r="AZ16" s="275">
        <f t="shared" si="6"/>
        <v>0</v>
      </c>
      <c r="BA16" s="567" t="str">
        <f t="shared" si="7"/>
        <v/>
      </c>
      <c r="BB16" s="545" t="str">
        <f t="shared" si="15"/>
        <v/>
      </c>
      <c r="BC16" s="546">
        <f t="shared" si="16"/>
        <v>0</v>
      </c>
      <c r="BD16" s="547">
        <f t="shared" si="17"/>
        <v>0</v>
      </c>
      <c r="BE16" s="2150"/>
      <c r="BF16" s="556">
        <f t="shared" si="8"/>
        <v>0</v>
      </c>
      <c r="BG16" s="2152"/>
      <c r="BH16" s="2152"/>
      <c r="BI16" s="2149"/>
      <c r="BJ16" s="2149"/>
      <c r="BK16" s="2149"/>
      <c r="BL16" s="2149"/>
      <c r="BM16" s="2149"/>
      <c r="BN16" s="2149"/>
      <c r="BO16" s="2149"/>
      <c r="BP16" s="2149"/>
      <c r="BQ16" s="2149"/>
      <c r="BR16" s="2149"/>
      <c r="BS16" s="2149"/>
      <c r="BT16" s="2149"/>
      <c r="BU16" s="2149"/>
      <c r="BV16" s="2149"/>
      <c r="BW16" s="2149"/>
    </row>
    <row r="17" spans="1:75" s="2151" customFormat="1" ht="25.5">
      <c r="A17" s="276">
        <v>5</v>
      </c>
      <c r="B17" s="270" t="str">
        <f>IF('ORIGINAL BUDGET'!$B129="","",'ORIGINAL BUDGET'!$B129)</f>
        <v/>
      </c>
      <c r="C17" s="271" t="str">
        <f>IF('ORIGINAL BUDGET'!$C129="","",'ORIGINAL BUDGET'!$C129)</f>
        <v/>
      </c>
      <c r="D17" s="272" t="str">
        <f>IF('ORIGINAL BUDGET'!$D129="","", 'ORIGINAL BUDGET'!$D129)</f>
        <v/>
      </c>
      <c r="E17" s="273" t="str">
        <f>IF('ORIGINAL BUDGET'!$E129="", "", 'ORIGINAL BUDGET'!$E129)</f>
        <v/>
      </c>
      <c r="F17" s="274">
        <f>IF('ORIGINAL BUDGET'!$F129="", "", 'ORIGINAL BUDGET'!$F129)</f>
        <v>0</v>
      </c>
      <c r="G17" s="559"/>
      <c r="H17" s="566" t="str">
        <f t="shared" ref="H17:H37" si="18">IF(G17="", "", F17*G17)</f>
        <v/>
      </c>
      <c r="I17" s="277" t="str">
        <f>IF(D17="","",IF('ORIGINAL BUDGET'!$C$4="Maternal, Child and Adolescent Health","MCAH",IF('ORIGINAL BUDGET'!$C$4="Black Infant Health","BIH",IF('ORIGINAL BUDGET'!$C$4="Adolescent Family Life - Allocation","AFLP",IF('ORIGINAL BUDGET'!$C$4="Adolescent Family Life - CBO","AFLP","")))))</f>
        <v/>
      </c>
      <c r="J17" s="543"/>
      <c r="K17" s="544"/>
      <c r="L17" s="2304"/>
      <c r="M17" s="2305"/>
      <c r="N17" s="2147"/>
      <c r="O17" s="2148"/>
      <c r="P17" s="269">
        <v>5</v>
      </c>
      <c r="Q17" s="270">
        <f>IF('BR1'!$B129=0,0,'BR1'!$B129)</f>
        <v>0</v>
      </c>
      <c r="R17" s="271">
        <f>IF('BR1'!$C129="","",'BR1'!$C129)</f>
        <v>0</v>
      </c>
      <c r="S17" s="272">
        <f>IF('BR1'!$D129="","", 'BR1'!$D129)</f>
        <v>0</v>
      </c>
      <c r="T17" s="273">
        <f>IF('BR1'!$E129="", "", 'BR1'!$E129)</f>
        <v>0</v>
      </c>
      <c r="U17" s="274">
        <f>IF('BR1'!$F129="", "", 'BR1'!$F129)</f>
        <v>0</v>
      </c>
      <c r="V17" s="275">
        <f t="shared" si="9"/>
        <v>0</v>
      </c>
      <c r="W17" s="566" t="str">
        <f t="shared" si="0"/>
        <v/>
      </c>
      <c r="X17" s="277" t="str">
        <f t="shared" si="10"/>
        <v/>
      </c>
      <c r="Y17" s="543">
        <f t="shared" si="1"/>
        <v>0</v>
      </c>
      <c r="Z17" s="544">
        <f t="shared" si="11"/>
        <v>0</v>
      </c>
      <c r="AA17" s="2146"/>
      <c r="AB17" s="557">
        <f t="shared" si="2"/>
        <v>0</v>
      </c>
      <c r="AC17" s="2149"/>
      <c r="AD17" s="2149"/>
      <c r="AE17" s="269">
        <v>5</v>
      </c>
      <c r="AF17" s="270">
        <f>IF('BR2'!$B129="","",'BR2'!$B129)</f>
        <v>0</v>
      </c>
      <c r="AG17" s="271">
        <f>IF('BR2'!$C129="","",'BR2'!$C129)</f>
        <v>0</v>
      </c>
      <c r="AH17" s="272">
        <f>IF('BR2'!$D129="","", 'BR2'!$D129)</f>
        <v>0</v>
      </c>
      <c r="AI17" s="273">
        <f>IF('BR2'!$E129="", "", 'BR2'!$E129)</f>
        <v>0</v>
      </c>
      <c r="AJ17" s="274">
        <f>IF('BR2'!$F129="", "", 'BR2'!$F129)</f>
        <v>0</v>
      </c>
      <c r="AK17" s="275">
        <f t="shared" si="3"/>
        <v>0</v>
      </c>
      <c r="AL17" s="569" t="str">
        <f t="shared" si="4"/>
        <v/>
      </c>
      <c r="AM17" s="277" t="str">
        <f t="shared" si="12"/>
        <v/>
      </c>
      <c r="AN17" s="543">
        <f t="shared" si="13"/>
        <v>0</v>
      </c>
      <c r="AO17" s="544">
        <f t="shared" si="14"/>
        <v>0</v>
      </c>
      <c r="AP17" s="2146"/>
      <c r="AQ17" s="557">
        <f t="shared" si="5"/>
        <v>0</v>
      </c>
      <c r="AR17" s="2149"/>
      <c r="AS17" s="2149"/>
      <c r="AT17" s="282">
        <v>5</v>
      </c>
      <c r="AU17" s="283">
        <f>IF('BR3'!$B129=0,0,'BR3'!$B129)</f>
        <v>0</v>
      </c>
      <c r="AV17" s="284">
        <f>IF('BR3'!$C129="","",'BR3'!$C129)</f>
        <v>0</v>
      </c>
      <c r="AW17" s="285">
        <f>IF('BR3'!$D129="","", 'BR3'!$D129)</f>
        <v>0</v>
      </c>
      <c r="AX17" s="286">
        <f>IF('BR3'!$E129="", "", 'BR3'!$E129)</f>
        <v>0</v>
      </c>
      <c r="AY17" s="274">
        <f>IF('BR3'!$F129="", "", 'BR3'!$F129)</f>
        <v>0</v>
      </c>
      <c r="AZ17" s="275">
        <f t="shared" si="6"/>
        <v>0</v>
      </c>
      <c r="BA17" s="567" t="str">
        <f t="shared" si="7"/>
        <v/>
      </c>
      <c r="BB17" s="545" t="str">
        <f t="shared" si="15"/>
        <v/>
      </c>
      <c r="BC17" s="546">
        <f t="shared" si="16"/>
        <v>0</v>
      </c>
      <c r="BD17" s="547">
        <f t="shared" si="17"/>
        <v>0</v>
      </c>
      <c r="BE17" s="2150"/>
      <c r="BF17" s="557">
        <f t="shared" si="8"/>
        <v>0</v>
      </c>
      <c r="BG17" s="2149"/>
      <c r="BH17" s="2149"/>
      <c r="BI17" s="2149"/>
      <c r="BJ17" s="2149"/>
      <c r="BK17" s="2149"/>
      <c r="BL17" s="2149"/>
      <c r="BM17" s="2149"/>
      <c r="BN17" s="2149"/>
      <c r="BO17" s="2149"/>
      <c r="BP17" s="2149"/>
      <c r="BQ17" s="2149"/>
      <c r="BR17" s="2149"/>
      <c r="BS17" s="2149"/>
      <c r="BT17" s="2149"/>
      <c r="BU17" s="2149"/>
      <c r="BV17" s="2149"/>
      <c r="BW17" s="2149"/>
    </row>
    <row r="18" spans="1:75" s="2151" customFormat="1" ht="25.5" hidden="1">
      <c r="A18" s="269">
        <v>6</v>
      </c>
      <c r="B18" s="270" t="str">
        <f>IF('ORIGINAL BUDGET'!$B130="","",'ORIGINAL BUDGET'!$B130)</f>
        <v/>
      </c>
      <c r="C18" s="271" t="str">
        <f>IF('ORIGINAL BUDGET'!$C130="","",'ORIGINAL BUDGET'!$C130)</f>
        <v/>
      </c>
      <c r="D18" s="272" t="str">
        <f>IF('ORIGINAL BUDGET'!$D130="","", 'ORIGINAL BUDGET'!$D130)</f>
        <v/>
      </c>
      <c r="E18" s="273" t="str">
        <f>IF('ORIGINAL BUDGET'!$E130="", "", 'ORIGINAL BUDGET'!$E130)</f>
        <v/>
      </c>
      <c r="F18" s="274">
        <f>IF('ORIGINAL BUDGET'!$F130="", "", 'ORIGINAL BUDGET'!$F130)</f>
        <v>0</v>
      </c>
      <c r="G18" s="559"/>
      <c r="H18" s="566" t="str">
        <f t="shared" si="18"/>
        <v/>
      </c>
      <c r="I18" s="277" t="str">
        <f>IF(D18="","",IF('ORIGINAL BUDGET'!$C$4="Maternal, Child and Adolescent Health","MCAH",IF('ORIGINAL BUDGET'!$C$4="Black Infant Health","BIH",IF('ORIGINAL BUDGET'!$C$4="Adolescent Family Life - Allocation","AFLP",IF('ORIGINAL BUDGET'!$C$4="Adolescent Family Life - CBO","AFLP","")))))</f>
        <v/>
      </c>
      <c r="J18" s="543"/>
      <c r="K18" s="544"/>
      <c r="L18" s="2304"/>
      <c r="M18" s="2305"/>
      <c r="N18" s="2147"/>
      <c r="O18" s="2148"/>
      <c r="P18" s="269">
        <v>6</v>
      </c>
      <c r="Q18" s="270">
        <f>IF('BR1'!$B130=0,0,'BR1'!$B130)</f>
        <v>0</v>
      </c>
      <c r="R18" s="271">
        <f>IF('BR1'!$C130="","",'BR1'!$C130)</f>
        <v>0</v>
      </c>
      <c r="S18" s="272">
        <f>IF('BR1'!$D130="","", 'BR1'!$D130)</f>
        <v>0</v>
      </c>
      <c r="T18" s="273">
        <f>IF('BR1'!$E130="", "", 'BR1'!$E130)</f>
        <v>0</v>
      </c>
      <c r="U18" s="274">
        <f>IF('BR1'!$F130="", "", 'BR1'!$F130)</f>
        <v>0</v>
      </c>
      <c r="V18" s="275">
        <f t="shared" si="9"/>
        <v>0</v>
      </c>
      <c r="W18" s="566" t="str">
        <f t="shared" si="0"/>
        <v/>
      </c>
      <c r="X18" s="277" t="str">
        <f t="shared" si="10"/>
        <v/>
      </c>
      <c r="Y18" s="543">
        <f t="shared" si="1"/>
        <v>0</v>
      </c>
      <c r="Z18" s="544">
        <f t="shared" si="11"/>
        <v>0</v>
      </c>
      <c r="AA18" s="2146"/>
      <c r="AB18" s="556">
        <f t="shared" si="2"/>
        <v>0</v>
      </c>
      <c r="AC18" s="2149"/>
      <c r="AD18" s="2149"/>
      <c r="AE18" s="269">
        <v>6</v>
      </c>
      <c r="AF18" s="270">
        <f>IF('BR2'!$B130="","",'BR2'!$B130)</f>
        <v>0</v>
      </c>
      <c r="AG18" s="271">
        <f>IF('BR2'!$C130="","",'BR2'!$C130)</f>
        <v>0</v>
      </c>
      <c r="AH18" s="272">
        <f>IF('BR2'!$D130="","", 'BR2'!$D130)</f>
        <v>0</v>
      </c>
      <c r="AI18" s="273">
        <f>IF('BR2'!$E130="", "", 'BR2'!$E130)</f>
        <v>0</v>
      </c>
      <c r="AJ18" s="274">
        <f>IF('BR2'!$F130="", "", 'BR2'!$F130)</f>
        <v>0</v>
      </c>
      <c r="AK18" s="275">
        <f t="shared" si="3"/>
        <v>0</v>
      </c>
      <c r="AL18" s="569" t="str">
        <f t="shared" si="4"/>
        <v/>
      </c>
      <c r="AM18" s="277" t="str">
        <f t="shared" si="12"/>
        <v/>
      </c>
      <c r="AN18" s="543">
        <f t="shared" si="13"/>
        <v>0</v>
      </c>
      <c r="AO18" s="544">
        <f t="shared" si="14"/>
        <v>0</v>
      </c>
      <c r="AP18" s="2146"/>
      <c r="AQ18" s="556">
        <f t="shared" si="5"/>
        <v>0</v>
      </c>
      <c r="AR18" s="2149"/>
      <c r="AS18" s="2149"/>
      <c r="AT18" s="282">
        <v>6</v>
      </c>
      <c r="AU18" s="283">
        <f>IF('BR3'!$B130=0,0,'BR3'!$B130)</f>
        <v>0</v>
      </c>
      <c r="AV18" s="284">
        <f>IF('BR3'!$C130="","",'BR3'!$C130)</f>
        <v>0</v>
      </c>
      <c r="AW18" s="285">
        <f>IF('BR3'!$D130="","", 'BR3'!$D130)</f>
        <v>0</v>
      </c>
      <c r="AX18" s="286">
        <f>IF('BR3'!$E130="", "", 'BR3'!$E130)</f>
        <v>0</v>
      </c>
      <c r="AY18" s="274">
        <f>IF('BR3'!$F130="", "", 'BR3'!$F130)</f>
        <v>0</v>
      </c>
      <c r="AZ18" s="275">
        <f t="shared" si="6"/>
        <v>0</v>
      </c>
      <c r="BA18" s="567" t="str">
        <f t="shared" si="7"/>
        <v/>
      </c>
      <c r="BB18" s="545" t="str">
        <f t="shared" si="15"/>
        <v/>
      </c>
      <c r="BC18" s="546">
        <f t="shared" si="16"/>
        <v>0</v>
      </c>
      <c r="BD18" s="547">
        <f t="shared" si="17"/>
        <v>0</v>
      </c>
      <c r="BE18" s="2150"/>
      <c r="BF18" s="556">
        <f t="shared" si="8"/>
        <v>0</v>
      </c>
      <c r="BG18" s="2149"/>
      <c r="BH18" s="2149"/>
      <c r="BI18" s="2149"/>
      <c r="BJ18" s="2149"/>
      <c r="BK18" s="2149"/>
      <c r="BL18" s="2149"/>
      <c r="BM18" s="2149"/>
      <c r="BN18" s="2149"/>
      <c r="BO18" s="2149"/>
      <c r="BP18" s="2149"/>
      <c r="BQ18" s="2149"/>
      <c r="BR18" s="2149"/>
      <c r="BS18" s="2149"/>
      <c r="BT18" s="2149"/>
      <c r="BU18" s="2149"/>
      <c r="BV18" s="2149"/>
      <c r="BW18" s="2149"/>
    </row>
    <row r="19" spans="1:75" s="2151" customFormat="1" ht="25.5" hidden="1">
      <c r="A19" s="276">
        <v>7</v>
      </c>
      <c r="B19" s="270" t="str">
        <f>IF('ORIGINAL BUDGET'!$B131="","",'ORIGINAL BUDGET'!$B131)</f>
        <v/>
      </c>
      <c r="C19" s="271" t="str">
        <f>IF('ORIGINAL BUDGET'!$C131="","",'ORIGINAL BUDGET'!$C131)</f>
        <v/>
      </c>
      <c r="D19" s="272" t="str">
        <f>IF('ORIGINAL BUDGET'!$D131="","", 'ORIGINAL BUDGET'!$D131)</f>
        <v/>
      </c>
      <c r="E19" s="273" t="str">
        <f>IF('ORIGINAL BUDGET'!$E131="", "", 'ORIGINAL BUDGET'!$E131)</f>
        <v/>
      </c>
      <c r="F19" s="274">
        <f>IF('ORIGINAL BUDGET'!$F131="", "", 'ORIGINAL BUDGET'!$F131)</f>
        <v>0</v>
      </c>
      <c r="G19" s="559"/>
      <c r="H19" s="566" t="str">
        <f t="shared" si="18"/>
        <v/>
      </c>
      <c r="I19" s="277" t="str">
        <f>IF(D19="","",IF('ORIGINAL BUDGET'!$C$4="Maternal, Child and Adolescent Health","MCAH",IF('ORIGINAL BUDGET'!$C$4="Black Infant Health","BIH",IF('ORIGINAL BUDGET'!$C$4="Adolescent Family Life - Allocation","AFLP",IF('ORIGINAL BUDGET'!$C$4="Adolescent Family Life - CBO","AFLP","")))))</f>
        <v/>
      </c>
      <c r="J19" s="543"/>
      <c r="K19" s="544"/>
      <c r="L19" s="2304"/>
      <c r="M19" s="2305"/>
      <c r="N19" s="2147"/>
      <c r="O19" s="2148"/>
      <c r="P19" s="269">
        <v>7</v>
      </c>
      <c r="Q19" s="270">
        <f>IF('BR1'!$B131=0,0,'BR1'!$B131)</f>
        <v>0</v>
      </c>
      <c r="R19" s="271">
        <f>IF('BR1'!$C131="","",'BR1'!$C131)</f>
        <v>0</v>
      </c>
      <c r="S19" s="272">
        <f>IF('BR1'!$D131="","", 'BR1'!$D131)</f>
        <v>0</v>
      </c>
      <c r="T19" s="273">
        <f>IF('BR1'!$E131="", "", 'BR1'!$E131)</f>
        <v>0</v>
      </c>
      <c r="U19" s="274">
        <f>IF('BR1'!$F131="", "", 'BR1'!$F131)</f>
        <v>0</v>
      </c>
      <c r="V19" s="275">
        <f t="shared" si="9"/>
        <v>0</v>
      </c>
      <c r="W19" s="566" t="str">
        <f t="shared" si="0"/>
        <v/>
      </c>
      <c r="X19" s="277" t="str">
        <f t="shared" si="10"/>
        <v/>
      </c>
      <c r="Y19" s="543">
        <f t="shared" si="1"/>
        <v>0</v>
      </c>
      <c r="Z19" s="544">
        <f t="shared" si="11"/>
        <v>0</v>
      </c>
      <c r="AA19" s="2146"/>
      <c r="AB19" s="556">
        <f t="shared" si="2"/>
        <v>0</v>
      </c>
      <c r="AC19" s="2149"/>
      <c r="AD19" s="2149"/>
      <c r="AE19" s="269">
        <v>7</v>
      </c>
      <c r="AF19" s="270">
        <f>IF('BR2'!$B131="","",'BR2'!$B131)</f>
        <v>0</v>
      </c>
      <c r="AG19" s="271">
        <f>IF('BR2'!$C131="","",'BR2'!$C131)</f>
        <v>0</v>
      </c>
      <c r="AH19" s="272">
        <f>IF('BR2'!$D131="","", 'BR2'!$D131)</f>
        <v>0</v>
      </c>
      <c r="AI19" s="273">
        <f>IF('BR2'!$E131="", "", 'BR2'!$E131)</f>
        <v>0</v>
      </c>
      <c r="AJ19" s="274">
        <f>IF('BR2'!$F131="", "", 'BR2'!$F131)</f>
        <v>0</v>
      </c>
      <c r="AK19" s="275">
        <f t="shared" si="3"/>
        <v>0</v>
      </c>
      <c r="AL19" s="569" t="str">
        <f t="shared" si="4"/>
        <v/>
      </c>
      <c r="AM19" s="277" t="str">
        <f t="shared" si="12"/>
        <v/>
      </c>
      <c r="AN19" s="543">
        <f t="shared" si="13"/>
        <v>0</v>
      </c>
      <c r="AO19" s="544">
        <f t="shared" si="14"/>
        <v>0</v>
      </c>
      <c r="AP19" s="2146"/>
      <c r="AQ19" s="556">
        <f t="shared" si="5"/>
        <v>0</v>
      </c>
      <c r="AR19" s="2149"/>
      <c r="AS19" s="2149"/>
      <c r="AT19" s="282">
        <v>7</v>
      </c>
      <c r="AU19" s="283">
        <f>IF('BR3'!$B131=0,0,'BR3'!$B131)</f>
        <v>0</v>
      </c>
      <c r="AV19" s="284">
        <f>IF('BR3'!$C131="","",'BR3'!$C131)</f>
        <v>0</v>
      </c>
      <c r="AW19" s="285">
        <f>IF('BR3'!$D131="","", 'BR3'!$D131)</f>
        <v>0</v>
      </c>
      <c r="AX19" s="286">
        <f>IF('BR3'!$E131="", "", 'BR3'!$E131)</f>
        <v>0</v>
      </c>
      <c r="AY19" s="274">
        <f>IF('BR3'!$F131="", "", 'BR3'!$F131)</f>
        <v>0</v>
      </c>
      <c r="AZ19" s="275">
        <f t="shared" si="6"/>
        <v>0</v>
      </c>
      <c r="BA19" s="567" t="str">
        <f t="shared" si="7"/>
        <v/>
      </c>
      <c r="BB19" s="545" t="str">
        <f t="shared" si="15"/>
        <v/>
      </c>
      <c r="BC19" s="546">
        <f t="shared" si="16"/>
        <v>0</v>
      </c>
      <c r="BD19" s="547">
        <f t="shared" si="17"/>
        <v>0</v>
      </c>
      <c r="BE19" s="2150"/>
      <c r="BF19" s="556">
        <f t="shared" si="8"/>
        <v>0</v>
      </c>
      <c r="BG19" s="2149"/>
      <c r="BH19" s="2149"/>
      <c r="BI19" s="2149"/>
      <c r="BJ19" s="2149"/>
      <c r="BK19" s="2149"/>
      <c r="BL19" s="2149"/>
      <c r="BM19" s="2149"/>
      <c r="BN19" s="2149"/>
      <c r="BO19" s="2149"/>
      <c r="BP19" s="2149"/>
      <c r="BQ19" s="2149"/>
      <c r="BR19" s="2149"/>
      <c r="BS19" s="2149"/>
      <c r="BT19" s="2149"/>
      <c r="BU19" s="2149"/>
      <c r="BV19" s="2149"/>
      <c r="BW19" s="2149"/>
    </row>
    <row r="20" spans="1:75" s="2151" customFormat="1" ht="25.5" hidden="1">
      <c r="A20" s="269">
        <v>8</v>
      </c>
      <c r="B20" s="270" t="str">
        <f>IF('ORIGINAL BUDGET'!$B132="","",'ORIGINAL BUDGET'!$B132)</f>
        <v/>
      </c>
      <c r="C20" s="271" t="str">
        <f>IF('ORIGINAL BUDGET'!$C132="","",'ORIGINAL BUDGET'!$C132)</f>
        <v/>
      </c>
      <c r="D20" s="272" t="str">
        <f>IF('ORIGINAL BUDGET'!$D132="","", 'ORIGINAL BUDGET'!$D132)</f>
        <v/>
      </c>
      <c r="E20" s="273" t="str">
        <f>IF('ORIGINAL BUDGET'!$E132="", "", 'ORIGINAL BUDGET'!$E132)</f>
        <v/>
      </c>
      <c r="F20" s="274">
        <f>IF('ORIGINAL BUDGET'!$F132="", "", 'ORIGINAL BUDGET'!$F132)</f>
        <v>0</v>
      </c>
      <c r="G20" s="559"/>
      <c r="H20" s="566" t="str">
        <f t="shared" si="18"/>
        <v/>
      </c>
      <c r="I20" s="277" t="str">
        <f>IF(D20="","",IF('ORIGINAL BUDGET'!$C$4="Maternal, Child and Adolescent Health","MCAH",IF('ORIGINAL BUDGET'!$C$4="Black Infant Health","BIH",IF('ORIGINAL BUDGET'!$C$4="Adolescent Family Life - Allocation","AFLP",IF('ORIGINAL BUDGET'!$C$4="Adolescent Family Life - CBO","AFLP","")))))</f>
        <v/>
      </c>
      <c r="J20" s="543"/>
      <c r="K20" s="544"/>
      <c r="L20" s="2304"/>
      <c r="M20" s="2305"/>
      <c r="N20" s="2147"/>
      <c r="O20" s="2148"/>
      <c r="P20" s="269">
        <v>8</v>
      </c>
      <c r="Q20" s="270">
        <f>IF('BR1'!$B132=0,0,'BR1'!$B132)</f>
        <v>0</v>
      </c>
      <c r="R20" s="271">
        <f>IF('BR1'!$C132="","",'BR1'!$C132)</f>
        <v>0</v>
      </c>
      <c r="S20" s="272">
        <f>IF('BR1'!$D132="","", 'BR1'!$D132)</f>
        <v>0</v>
      </c>
      <c r="T20" s="273">
        <f>IF('BR1'!$E132="", "", 'BR1'!$E132)</f>
        <v>0</v>
      </c>
      <c r="U20" s="274">
        <f>IF('BR1'!$F132="", "", 'BR1'!$F132)</f>
        <v>0</v>
      </c>
      <c r="V20" s="275">
        <f t="shared" si="9"/>
        <v>0</v>
      </c>
      <c r="W20" s="566" t="str">
        <f t="shared" si="0"/>
        <v/>
      </c>
      <c r="X20" s="277" t="str">
        <f t="shared" si="10"/>
        <v/>
      </c>
      <c r="Y20" s="543">
        <f t="shared" si="1"/>
        <v>0</v>
      </c>
      <c r="Z20" s="544">
        <f t="shared" si="11"/>
        <v>0</v>
      </c>
      <c r="AA20" s="2146"/>
      <c r="AB20" s="556">
        <f t="shared" si="2"/>
        <v>0</v>
      </c>
      <c r="AC20" s="2149"/>
      <c r="AD20" s="2149"/>
      <c r="AE20" s="269">
        <v>8</v>
      </c>
      <c r="AF20" s="270">
        <f>IF('BR2'!$B132="","",'BR2'!$B132)</f>
        <v>0</v>
      </c>
      <c r="AG20" s="271">
        <f>IF('BR2'!$C132="","",'BR2'!$C132)</f>
        <v>0</v>
      </c>
      <c r="AH20" s="272">
        <f>IF('BR2'!$D132="","", 'BR2'!$D132)</f>
        <v>0</v>
      </c>
      <c r="AI20" s="273">
        <f>IF('BR2'!$E132="", "", 'BR2'!$E132)</f>
        <v>0</v>
      </c>
      <c r="AJ20" s="274">
        <f>IF('BR2'!$F132="", "", 'BR2'!$F132)</f>
        <v>0</v>
      </c>
      <c r="AK20" s="275">
        <f t="shared" si="3"/>
        <v>0</v>
      </c>
      <c r="AL20" s="569" t="str">
        <f t="shared" si="4"/>
        <v/>
      </c>
      <c r="AM20" s="277" t="str">
        <f t="shared" si="12"/>
        <v/>
      </c>
      <c r="AN20" s="543">
        <f t="shared" si="13"/>
        <v>0</v>
      </c>
      <c r="AO20" s="544">
        <f t="shared" si="14"/>
        <v>0</v>
      </c>
      <c r="AP20" s="2146"/>
      <c r="AQ20" s="556">
        <f t="shared" si="5"/>
        <v>0</v>
      </c>
      <c r="AR20" s="2149"/>
      <c r="AS20" s="2149"/>
      <c r="AT20" s="282">
        <v>8</v>
      </c>
      <c r="AU20" s="283">
        <f>IF('BR3'!$B132=0,0,'BR3'!$B132)</f>
        <v>0</v>
      </c>
      <c r="AV20" s="284">
        <f>IF('BR3'!$C132="","",'BR3'!$C132)</f>
        <v>0</v>
      </c>
      <c r="AW20" s="285">
        <f>IF('BR3'!$D132="","", 'BR3'!$D132)</f>
        <v>0</v>
      </c>
      <c r="AX20" s="286">
        <f>IF('BR3'!$E132="", "", 'BR3'!$E132)</f>
        <v>0</v>
      </c>
      <c r="AY20" s="274">
        <f>IF('BR3'!$F132="", "", 'BR3'!$F132)</f>
        <v>0</v>
      </c>
      <c r="AZ20" s="275">
        <f t="shared" si="6"/>
        <v>0</v>
      </c>
      <c r="BA20" s="567" t="str">
        <f t="shared" si="7"/>
        <v/>
      </c>
      <c r="BB20" s="545" t="str">
        <f t="shared" si="15"/>
        <v/>
      </c>
      <c r="BC20" s="546">
        <f t="shared" si="16"/>
        <v>0</v>
      </c>
      <c r="BD20" s="547">
        <f t="shared" si="17"/>
        <v>0</v>
      </c>
      <c r="BE20" s="2150"/>
      <c r="BF20" s="556">
        <f t="shared" si="8"/>
        <v>0</v>
      </c>
      <c r="BG20" s="2149"/>
      <c r="BH20" s="2149"/>
      <c r="BI20" s="2149"/>
      <c r="BJ20" s="2149"/>
      <c r="BK20" s="2149"/>
      <c r="BL20" s="2149"/>
      <c r="BM20" s="2149"/>
      <c r="BN20" s="2149"/>
      <c r="BO20" s="2149"/>
      <c r="BP20" s="2149"/>
      <c r="BQ20" s="2149"/>
      <c r="BR20" s="2149"/>
      <c r="BS20" s="2149"/>
      <c r="BT20" s="2149"/>
      <c r="BU20" s="2149"/>
      <c r="BV20" s="2149"/>
      <c r="BW20" s="2149"/>
    </row>
    <row r="21" spans="1:75" s="2151" customFormat="1" ht="25.5" hidden="1">
      <c r="A21" s="276">
        <v>9</v>
      </c>
      <c r="B21" s="270" t="str">
        <f>IF('ORIGINAL BUDGET'!$B133="","",'ORIGINAL BUDGET'!$B133)</f>
        <v/>
      </c>
      <c r="C21" s="271" t="str">
        <f>IF('ORIGINAL BUDGET'!$C133="","",'ORIGINAL BUDGET'!$C133)</f>
        <v/>
      </c>
      <c r="D21" s="272" t="str">
        <f>IF('ORIGINAL BUDGET'!$D133="","", 'ORIGINAL BUDGET'!$D133)</f>
        <v/>
      </c>
      <c r="E21" s="273" t="str">
        <f>IF('ORIGINAL BUDGET'!$E133="", "", 'ORIGINAL BUDGET'!$E133)</f>
        <v/>
      </c>
      <c r="F21" s="274">
        <f>IF('ORIGINAL BUDGET'!$F133="", "", 'ORIGINAL BUDGET'!$F133)</f>
        <v>0</v>
      </c>
      <c r="G21" s="559"/>
      <c r="H21" s="566" t="str">
        <f t="shared" si="18"/>
        <v/>
      </c>
      <c r="I21" s="277" t="str">
        <f>IF(D21="","",IF('ORIGINAL BUDGET'!$C$4="Maternal, Child and Adolescent Health","MCAH",IF('ORIGINAL BUDGET'!$C$4="Black Infant Health","BIH",IF('ORIGINAL BUDGET'!$C$4="Adolescent Family Life - Allocation","AFLP",IF('ORIGINAL BUDGET'!$C$4="Adolescent Family Life - CBO","AFLP","")))))</f>
        <v/>
      </c>
      <c r="J21" s="543"/>
      <c r="K21" s="544"/>
      <c r="L21" s="2304"/>
      <c r="M21" s="2305"/>
      <c r="N21" s="2147"/>
      <c r="O21" s="2148"/>
      <c r="P21" s="269">
        <v>9</v>
      </c>
      <c r="Q21" s="270">
        <f>IF('BR1'!$B133=0,0,'BR1'!$B133)</f>
        <v>0</v>
      </c>
      <c r="R21" s="271">
        <f>IF('BR1'!$C133="","",'BR1'!$C133)</f>
        <v>0</v>
      </c>
      <c r="S21" s="272">
        <f>IF('BR1'!$D133="","", 'BR1'!$D133)</f>
        <v>0</v>
      </c>
      <c r="T21" s="273">
        <f>IF('BR1'!$E133="", "", 'BR1'!$E133)</f>
        <v>0</v>
      </c>
      <c r="U21" s="274">
        <f>IF('BR1'!$F133="", "", 'BR1'!$F133)</f>
        <v>0</v>
      </c>
      <c r="V21" s="275">
        <f t="shared" si="9"/>
        <v>0</v>
      </c>
      <c r="W21" s="566" t="str">
        <f t="shared" si="0"/>
        <v/>
      </c>
      <c r="X21" s="277" t="str">
        <f t="shared" si="10"/>
        <v/>
      </c>
      <c r="Y21" s="543">
        <f t="shared" si="1"/>
        <v>0</v>
      </c>
      <c r="Z21" s="544">
        <f t="shared" si="11"/>
        <v>0</v>
      </c>
      <c r="AA21" s="2146"/>
      <c r="AB21" s="556">
        <f t="shared" si="2"/>
        <v>0</v>
      </c>
      <c r="AC21" s="2149"/>
      <c r="AD21" s="2149"/>
      <c r="AE21" s="269">
        <v>9</v>
      </c>
      <c r="AF21" s="270">
        <f>IF('BR2'!$B133="","",'BR2'!$B133)</f>
        <v>0</v>
      </c>
      <c r="AG21" s="271">
        <f>IF('BR2'!$C133="","",'BR2'!$C133)</f>
        <v>0</v>
      </c>
      <c r="AH21" s="272">
        <f>IF('BR2'!$D133="","", 'BR2'!$D133)</f>
        <v>0</v>
      </c>
      <c r="AI21" s="273">
        <f>IF('BR2'!$E133="", "", 'BR2'!$E133)</f>
        <v>0</v>
      </c>
      <c r="AJ21" s="274">
        <f>IF('BR2'!$F133="", "", 'BR2'!$F133)</f>
        <v>0</v>
      </c>
      <c r="AK21" s="275">
        <f t="shared" si="3"/>
        <v>0</v>
      </c>
      <c r="AL21" s="569" t="str">
        <f t="shared" si="4"/>
        <v/>
      </c>
      <c r="AM21" s="277" t="str">
        <f t="shared" si="12"/>
        <v/>
      </c>
      <c r="AN21" s="543">
        <f t="shared" si="13"/>
        <v>0</v>
      </c>
      <c r="AO21" s="544">
        <f t="shared" si="14"/>
        <v>0</v>
      </c>
      <c r="AP21" s="2146"/>
      <c r="AQ21" s="556">
        <f t="shared" si="5"/>
        <v>0</v>
      </c>
      <c r="AR21" s="2149"/>
      <c r="AS21" s="2149"/>
      <c r="AT21" s="282">
        <v>9</v>
      </c>
      <c r="AU21" s="283">
        <f>IF('BR3'!$B133=0,0,'BR3'!$B133)</f>
        <v>0</v>
      </c>
      <c r="AV21" s="284">
        <f>IF('BR3'!$C133="","",'BR3'!$C133)</f>
        <v>0</v>
      </c>
      <c r="AW21" s="285">
        <f>IF('BR3'!$D133="","", 'BR3'!$D133)</f>
        <v>0</v>
      </c>
      <c r="AX21" s="286">
        <f>IF('BR3'!$E133="", "", 'BR3'!$E133)</f>
        <v>0</v>
      </c>
      <c r="AY21" s="274">
        <f>IF('BR3'!$F133="", "", 'BR3'!$F133)</f>
        <v>0</v>
      </c>
      <c r="AZ21" s="275">
        <f t="shared" si="6"/>
        <v>0</v>
      </c>
      <c r="BA21" s="567" t="str">
        <f t="shared" si="7"/>
        <v/>
      </c>
      <c r="BB21" s="545" t="str">
        <f t="shared" si="15"/>
        <v/>
      </c>
      <c r="BC21" s="546">
        <f t="shared" si="16"/>
        <v>0</v>
      </c>
      <c r="BD21" s="547">
        <f t="shared" si="17"/>
        <v>0</v>
      </c>
      <c r="BE21" s="2150"/>
      <c r="BF21" s="556">
        <f t="shared" si="8"/>
        <v>0</v>
      </c>
      <c r="BG21" s="2149"/>
      <c r="BH21" s="2149"/>
      <c r="BI21" s="2149"/>
      <c r="BJ21" s="2149"/>
      <c r="BK21" s="2149"/>
      <c r="BL21" s="2149"/>
      <c r="BM21" s="2149"/>
      <c r="BN21" s="2149"/>
      <c r="BO21" s="2149"/>
      <c r="BP21" s="2149"/>
      <c r="BQ21" s="2149"/>
      <c r="BR21" s="2149"/>
      <c r="BS21" s="2149"/>
      <c r="BT21" s="2149"/>
      <c r="BU21" s="2149"/>
      <c r="BV21" s="2149"/>
      <c r="BW21" s="2149"/>
    </row>
    <row r="22" spans="1:75" s="2151" customFormat="1" ht="25.5" hidden="1">
      <c r="A22" s="276">
        <v>10</v>
      </c>
      <c r="B22" s="270" t="str">
        <f>IF('ORIGINAL BUDGET'!$B134="","",'ORIGINAL BUDGET'!$B134)</f>
        <v/>
      </c>
      <c r="C22" s="271" t="str">
        <f>IF('ORIGINAL BUDGET'!$C134="","",'ORIGINAL BUDGET'!$C134)</f>
        <v/>
      </c>
      <c r="D22" s="272" t="str">
        <f>IF('ORIGINAL BUDGET'!$D134="","", 'ORIGINAL BUDGET'!$D134)</f>
        <v/>
      </c>
      <c r="E22" s="273" t="str">
        <f>IF('ORIGINAL BUDGET'!$E134="", "", 'ORIGINAL BUDGET'!$E134)</f>
        <v/>
      </c>
      <c r="F22" s="274">
        <f>IF('ORIGINAL BUDGET'!$F134="", "", 'ORIGINAL BUDGET'!$F134)</f>
        <v>0</v>
      </c>
      <c r="G22" s="559"/>
      <c r="H22" s="566" t="str">
        <f t="shared" si="18"/>
        <v/>
      </c>
      <c r="I22" s="277" t="str">
        <f>IF(D22="","",IF('ORIGINAL BUDGET'!$C$4="Maternal, Child and Adolescent Health","MCAH",IF('ORIGINAL BUDGET'!$C$4="Black Infant Health","BIH",IF('ORIGINAL BUDGET'!$C$4="Adolescent Family Life - Allocation","AFLP",IF('ORIGINAL BUDGET'!$C$4="Adolescent Family Life - CBO","AFLP","")))))</f>
        <v/>
      </c>
      <c r="J22" s="543"/>
      <c r="K22" s="544"/>
      <c r="L22" s="2304"/>
      <c r="M22" s="2305"/>
      <c r="N22" s="2147"/>
      <c r="O22" s="2148"/>
      <c r="P22" s="269">
        <v>10</v>
      </c>
      <c r="Q22" s="270">
        <f>IF('BR1'!$B134=0,0,'BR1'!$B134)</f>
        <v>0</v>
      </c>
      <c r="R22" s="271">
        <f>IF('BR1'!$C134="","",'BR1'!$C134)</f>
        <v>0</v>
      </c>
      <c r="S22" s="272">
        <f>IF('BR1'!$D134="","", 'BR1'!$D134)</f>
        <v>0</v>
      </c>
      <c r="T22" s="273">
        <f>IF('BR1'!$E134="", "", 'BR1'!$E134)</f>
        <v>0</v>
      </c>
      <c r="U22" s="274">
        <f>IF('BR1'!$F134="", "", 'BR1'!$F134)</f>
        <v>0</v>
      </c>
      <c r="V22" s="275">
        <f t="shared" si="9"/>
        <v>0</v>
      </c>
      <c r="W22" s="566" t="str">
        <f t="shared" si="0"/>
        <v/>
      </c>
      <c r="X22" s="277" t="str">
        <f t="shared" si="10"/>
        <v/>
      </c>
      <c r="Y22" s="543">
        <f t="shared" si="1"/>
        <v>0</v>
      </c>
      <c r="Z22" s="544">
        <f t="shared" si="11"/>
        <v>0</v>
      </c>
      <c r="AA22" s="2146"/>
      <c r="AB22" s="557">
        <f t="shared" si="2"/>
        <v>0</v>
      </c>
      <c r="AC22" s="2149"/>
      <c r="AD22" s="2149"/>
      <c r="AE22" s="269">
        <v>10</v>
      </c>
      <c r="AF22" s="270">
        <f>IF('BR2'!$B134="","",'BR2'!$B134)</f>
        <v>0</v>
      </c>
      <c r="AG22" s="271">
        <f>IF('BR2'!$C134="","",'BR2'!$C134)</f>
        <v>0</v>
      </c>
      <c r="AH22" s="272">
        <f>IF('BR2'!$D134="","", 'BR2'!$D134)</f>
        <v>0</v>
      </c>
      <c r="AI22" s="273">
        <f>IF('BR2'!$E134="", "", 'BR2'!$E134)</f>
        <v>0</v>
      </c>
      <c r="AJ22" s="274">
        <f>IF('BR2'!$F134="", "", 'BR2'!$F134)</f>
        <v>0</v>
      </c>
      <c r="AK22" s="275">
        <f t="shared" si="3"/>
        <v>0</v>
      </c>
      <c r="AL22" s="569" t="str">
        <f t="shared" si="4"/>
        <v/>
      </c>
      <c r="AM22" s="277" t="str">
        <f t="shared" si="12"/>
        <v/>
      </c>
      <c r="AN22" s="543">
        <f t="shared" si="13"/>
        <v>0</v>
      </c>
      <c r="AO22" s="544">
        <f t="shared" si="14"/>
        <v>0</v>
      </c>
      <c r="AP22" s="2146"/>
      <c r="AQ22" s="557">
        <f t="shared" si="5"/>
        <v>0</v>
      </c>
      <c r="AR22" s="2149"/>
      <c r="AS22" s="2149"/>
      <c r="AT22" s="282">
        <v>10</v>
      </c>
      <c r="AU22" s="283">
        <f>IF('BR3'!$B134=0,0,'BR3'!$B134)</f>
        <v>0</v>
      </c>
      <c r="AV22" s="284">
        <f>IF('BR3'!$C134="","",'BR3'!$C134)</f>
        <v>0</v>
      </c>
      <c r="AW22" s="285">
        <f>IF('BR3'!$D134="","", 'BR3'!$D134)</f>
        <v>0</v>
      </c>
      <c r="AX22" s="286">
        <f>IF('BR3'!$E134="", "", 'BR3'!$E134)</f>
        <v>0</v>
      </c>
      <c r="AY22" s="274">
        <f>IF('BR3'!$F134="", "", 'BR3'!$F134)</f>
        <v>0</v>
      </c>
      <c r="AZ22" s="275">
        <f t="shared" si="6"/>
        <v>0</v>
      </c>
      <c r="BA22" s="567" t="str">
        <f t="shared" si="7"/>
        <v/>
      </c>
      <c r="BB22" s="545" t="str">
        <f t="shared" si="15"/>
        <v/>
      </c>
      <c r="BC22" s="546">
        <f t="shared" si="16"/>
        <v>0</v>
      </c>
      <c r="BD22" s="547">
        <f t="shared" si="17"/>
        <v>0</v>
      </c>
      <c r="BE22" s="2150"/>
      <c r="BF22" s="557">
        <f t="shared" si="8"/>
        <v>0</v>
      </c>
      <c r="BG22" s="2149"/>
      <c r="BH22" s="2149"/>
      <c r="BI22" s="2149"/>
      <c r="BJ22" s="2149"/>
      <c r="BK22" s="2149"/>
      <c r="BL22" s="2149"/>
      <c r="BM22" s="2149"/>
      <c r="BN22" s="2149"/>
      <c r="BO22" s="2149"/>
      <c r="BP22" s="2149"/>
      <c r="BQ22" s="2149"/>
      <c r="BR22" s="2149"/>
      <c r="BS22" s="2149"/>
      <c r="BT22" s="2149"/>
      <c r="BU22" s="2149"/>
      <c r="BV22" s="2149"/>
      <c r="BW22" s="2149"/>
    </row>
    <row r="23" spans="1:75" s="2151" customFormat="1" ht="25.5" hidden="1">
      <c r="A23" s="276">
        <v>11</v>
      </c>
      <c r="B23" s="270" t="str">
        <f>IF('ORIGINAL BUDGET'!$B135="","",'ORIGINAL BUDGET'!$B135)</f>
        <v/>
      </c>
      <c r="C23" s="271" t="str">
        <f>IF('ORIGINAL BUDGET'!$C135="","",'ORIGINAL BUDGET'!$C135)</f>
        <v/>
      </c>
      <c r="D23" s="272" t="str">
        <f>IF('ORIGINAL BUDGET'!$D135="","", 'ORIGINAL BUDGET'!$D135)</f>
        <v/>
      </c>
      <c r="E23" s="273" t="str">
        <f>IF('ORIGINAL BUDGET'!$E135="", "", 'ORIGINAL BUDGET'!$E135)</f>
        <v/>
      </c>
      <c r="F23" s="274">
        <f>IF('ORIGINAL BUDGET'!$F135="", "", 'ORIGINAL BUDGET'!$F135)</f>
        <v>0</v>
      </c>
      <c r="G23" s="559"/>
      <c r="H23" s="566" t="str">
        <f t="shared" si="18"/>
        <v/>
      </c>
      <c r="I23" s="277" t="str">
        <f>IF(D23="","",IF('ORIGINAL BUDGET'!$C$4="Maternal, Child and Adolescent Health","MCAH",IF('ORIGINAL BUDGET'!$C$4="Black Infant Health","BIH",IF('ORIGINAL BUDGET'!$C$4="Adolescent Family Life - Allocation","AFLP",IF('ORIGINAL BUDGET'!$C$4="Adolescent Family Life - CBO","AFLP","")))))</f>
        <v/>
      </c>
      <c r="J23" s="543"/>
      <c r="K23" s="544"/>
      <c r="L23" s="2304"/>
      <c r="M23" s="2305"/>
      <c r="N23" s="2147"/>
      <c r="O23" s="2148"/>
      <c r="P23" s="269">
        <v>11</v>
      </c>
      <c r="Q23" s="270">
        <f>IF('BR1'!$B135=0,0,'BR1'!$B135)</f>
        <v>0</v>
      </c>
      <c r="R23" s="271">
        <f>IF('BR1'!$C135="","",'BR1'!$C135)</f>
        <v>0</v>
      </c>
      <c r="S23" s="272">
        <f>IF('BR1'!$D135="","", 'BR1'!$D135)</f>
        <v>0</v>
      </c>
      <c r="T23" s="273">
        <f>IF('BR1'!$E135="", "", 'BR1'!$E135)</f>
        <v>0</v>
      </c>
      <c r="U23" s="274">
        <f>IF('BR1'!$F135="", "", 'BR1'!$F135)</f>
        <v>0</v>
      </c>
      <c r="V23" s="275">
        <f t="shared" si="9"/>
        <v>0</v>
      </c>
      <c r="W23" s="566" t="str">
        <f t="shared" si="0"/>
        <v/>
      </c>
      <c r="X23" s="277" t="str">
        <f t="shared" si="10"/>
        <v/>
      </c>
      <c r="Y23" s="543">
        <f t="shared" si="1"/>
        <v>0</v>
      </c>
      <c r="Z23" s="544">
        <f t="shared" si="11"/>
        <v>0</v>
      </c>
      <c r="AA23" s="2146"/>
      <c r="AB23" s="556">
        <f t="shared" si="2"/>
        <v>0</v>
      </c>
      <c r="AC23" s="2149"/>
      <c r="AD23" s="2149"/>
      <c r="AE23" s="269">
        <v>11</v>
      </c>
      <c r="AF23" s="270">
        <f>IF('BR2'!$B135="","",'BR2'!$B135)</f>
        <v>0</v>
      </c>
      <c r="AG23" s="271">
        <f>IF('BR2'!$C135="","",'BR2'!$C135)</f>
        <v>0</v>
      </c>
      <c r="AH23" s="272">
        <f>IF('BR2'!$D135="","", 'BR2'!$D135)</f>
        <v>0</v>
      </c>
      <c r="AI23" s="273">
        <f>IF('BR2'!$E135="", "", 'BR2'!$E135)</f>
        <v>0</v>
      </c>
      <c r="AJ23" s="274">
        <f>IF('BR2'!$F135="", "", 'BR2'!$F135)</f>
        <v>0</v>
      </c>
      <c r="AK23" s="275">
        <f t="shared" si="3"/>
        <v>0</v>
      </c>
      <c r="AL23" s="569" t="str">
        <f t="shared" si="4"/>
        <v/>
      </c>
      <c r="AM23" s="277" t="str">
        <f t="shared" si="12"/>
        <v/>
      </c>
      <c r="AN23" s="543">
        <f t="shared" si="13"/>
        <v>0</v>
      </c>
      <c r="AO23" s="544">
        <f t="shared" si="14"/>
        <v>0</v>
      </c>
      <c r="AP23" s="2146"/>
      <c r="AQ23" s="556">
        <f t="shared" si="5"/>
        <v>0</v>
      </c>
      <c r="AR23" s="2149"/>
      <c r="AS23" s="2149"/>
      <c r="AT23" s="282">
        <v>11</v>
      </c>
      <c r="AU23" s="283">
        <f>IF('BR3'!$B135=0,0,'BR3'!$B135)</f>
        <v>0</v>
      </c>
      <c r="AV23" s="284">
        <f>IF('BR3'!$C135="","",'BR3'!$C135)</f>
        <v>0</v>
      </c>
      <c r="AW23" s="285">
        <f>IF('BR3'!$D135="","", 'BR3'!$D135)</f>
        <v>0</v>
      </c>
      <c r="AX23" s="286">
        <f>IF('BR3'!$E135="", "", 'BR3'!$E135)</f>
        <v>0</v>
      </c>
      <c r="AY23" s="274">
        <f>IF('BR3'!$F135="", "", 'BR3'!$F135)</f>
        <v>0</v>
      </c>
      <c r="AZ23" s="275">
        <f t="shared" si="6"/>
        <v>0</v>
      </c>
      <c r="BA23" s="567" t="str">
        <f t="shared" si="7"/>
        <v/>
      </c>
      <c r="BB23" s="545" t="str">
        <f t="shared" si="15"/>
        <v/>
      </c>
      <c r="BC23" s="546">
        <f t="shared" si="16"/>
        <v>0</v>
      </c>
      <c r="BD23" s="547">
        <f t="shared" si="17"/>
        <v>0</v>
      </c>
      <c r="BE23" s="2150"/>
      <c r="BF23" s="556">
        <f t="shared" si="8"/>
        <v>0</v>
      </c>
      <c r="BG23" s="2149"/>
      <c r="BH23" s="2149"/>
      <c r="BI23" s="2149"/>
      <c r="BJ23" s="2149"/>
      <c r="BK23" s="2149"/>
      <c r="BL23" s="2149"/>
      <c r="BM23" s="2149"/>
      <c r="BN23" s="2149"/>
      <c r="BO23" s="2149"/>
      <c r="BP23" s="2149"/>
      <c r="BQ23" s="2149"/>
      <c r="BR23" s="2149"/>
      <c r="BS23" s="2149"/>
      <c r="BT23" s="2149"/>
      <c r="BU23" s="2149"/>
      <c r="BV23" s="2149"/>
      <c r="BW23" s="2149"/>
    </row>
    <row r="24" spans="1:75" s="2151" customFormat="1" ht="25.5" hidden="1">
      <c r="A24" s="269">
        <v>12</v>
      </c>
      <c r="B24" s="270" t="str">
        <f>IF('ORIGINAL BUDGET'!$B136="","",'ORIGINAL BUDGET'!$B136)</f>
        <v/>
      </c>
      <c r="C24" s="271" t="str">
        <f>IF('ORIGINAL BUDGET'!$C136="","",'ORIGINAL BUDGET'!$C136)</f>
        <v/>
      </c>
      <c r="D24" s="272" t="str">
        <f>IF('ORIGINAL BUDGET'!$D136="","", 'ORIGINAL BUDGET'!$D136)</f>
        <v/>
      </c>
      <c r="E24" s="273" t="str">
        <f>IF('ORIGINAL BUDGET'!$E136="", "", 'ORIGINAL BUDGET'!$E136)</f>
        <v/>
      </c>
      <c r="F24" s="274">
        <f>IF('ORIGINAL BUDGET'!$F136="", "", 'ORIGINAL BUDGET'!$F136)</f>
        <v>0</v>
      </c>
      <c r="G24" s="559"/>
      <c r="H24" s="566" t="str">
        <f t="shared" si="18"/>
        <v/>
      </c>
      <c r="I24" s="277" t="str">
        <f>IF(D24="","",IF('ORIGINAL BUDGET'!$C$4="Maternal, Child and Adolescent Health","MCAH",IF('ORIGINAL BUDGET'!$C$4="Black Infant Health","BIH",IF('ORIGINAL BUDGET'!$C$4="Adolescent Family Life - Allocation","AFLP",IF('ORIGINAL BUDGET'!$C$4="Adolescent Family Life - CBO","AFLP","")))))</f>
        <v/>
      </c>
      <c r="J24" s="543"/>
      <c r="K24" s="544"/>
      <c r="L24" s="2304"/>
      <c r="M24" s="2305"/>
      <c r="N24" s="2147"/>
      <c r="O24" s="2148"/>
      <c r="P24" s="269">
        <v>12</v>
      </c>
      <c r="Q24" s="270">
        <f>IF('BR1'!$B136=0,0,'BR1'!$B136)</f>
        <v>0</v>
      </c>
      <c r="R24" s="271">
        <f>IF('BR1'!$C136="","",'BR1'!$C136)</f>
        <v>0</v>
      </c>
      <c r="S24" s="272">
        <f>IF('BR1'!$D136="","", 'BR1'!$D136)</f>
        <v>0</v>
      </c>
      <c r="T24" s="273">
        <f>IF('BR1'!$E136="", "", 'BR1'!$E136)</f>
        <v>0</v>
      </c>
      <c r="U24" s="274">
        <f>IF('BR1'!$F136="", "", 'BR1'!$F136)</f>
        <v>0</v>
      </c>
      <c r="V24" s="275">
        <f t="shared" si="9"/>
        <v>0</v>
      </c>
      <c r="W24" s="566" t="str">
        <f t="shared" si="0"/>
        <v/>
      </c>
      <c r="X24" s="277" t="str">
        <f t="shared" si="10"/>
        <v/>
      </c>
      <c r="Y24" s="543">
        <f t="shared" si="1"/>
        <v>0</v>
      </c>
      <c r="Z24" s="544">
        <f t="shared" si="11"/>
        <v>0</v>
      </c>
      <c r="AA24" s="2146"/>
      <c r="AB24" s="556">
        <f t="shared" si="2"/>
        <v>0</v>
      </c>
      <c r="AC24" s="2149"/>
      <c r="AD24" s="2149"/>
      <c r="AE24" s="269">
        <v>12</v>
      </c>
      <c r="AF24" s="270">
        <f>IF('BR2'!$B136="","",'BR2'!$B136)</f>
        <v>0</v>
      </c>
      <c r="AG24" s="271">
        <f>IF('BR2'!$C136="","",'BR2'!$C136)</f>
        <v>0</v>
      </c>
      <c r="AH24" s="272">
        <f>IF('BR2'!$D136="","", 'BR2'!$D136)</f>
        <v>0</v>
      </c>
      <c r="AI24" s="273">
        <f>IF('BR2'!$E136="", "", 'BR2'!$E136)</f>
        <v>0</v>
      </c>
      <c r="AJ24" s="274">
        <f>IF('BR2'!$F136="", "", 'BR2'!$F136)</f>
        <v>0</v>
      </c>
      <c r="AK24" s="275">
        <f t="shared" si="3"/>
        <v>0</v>
      </c>
      <c r="AL24" s="569" t="str">
        <f t="shared" si="4"/>
        <v/>
      </c>
      <c r="AM24" s="277" t="str">
        <f t="shared" si="12"/>
        <v/>
      </c>
      <c r="AN24" s="543">
        <f t="shared" si="13"/>
        <v>0</v>
      </c>
      <c r="AO24" s="544">
        <f t="shared" si="14"/>
        <v>0</v>
      </c>
      <c r="AP24" s="2146"/>
      <c r="AQ24" s="556">
        <f t="shared" si="5"/>
        <v>0</v>
      </c>
      <c r="AR24" s="2149"/>
      <c r="AS24" s="2149"/>
      <c r="AT24" s="282">
        <v>12</v>
      </c>
      <c r="AU24" s="283">
        <f>IF('BR3'!$B136=0,0,'BR3'!$B136)</f>
        <v>0</v>
      </c>
      <c r="AV24" s="284">
        <f>IF('BR3'!$C136="","",'BR3'!$C136)</f>
        <v>0</v>
      </c>
      <c r="AW24" s="285">
        <f>IF('BR3'!$D136="","", 'BR3'!$D136)</f>
        <v>0</v>
      </c>
      <c r="AX24" s="286">
        <f>IF('BR3'!$E136="", "", 'BR3'!$E136)</f>
        <v>0</v>
      </c>
      <c r="AY24" s="274">
        <f>IF('BR3'!$F136="", "", 'BR3'!$F136)</f>
        <v>0</v>
      </c>
      <c r="AZ24" s="275">
        <f t="shared" si="6"/>
        <v>0</v>
      </c>
      <c r="BA24" s="567" t="str">
        <f t="shared" si="7"/>
        <v/>
      </c>
      <c r="BB24" s="545" t="str">
        <f t="shared" si="15"/>
        <v/>
      </c>
      <c r="BC24" s="546">
        <f t="shared" si="16"/>
        <v>0</v>
      </c>
      <c r="BD24" s="547">
        <f t="shared" si="17"/>
        <v>0</v>
      </c>
      <c r="BE24" s="2150"/>
      <c r="BF24" s="556">
        <f t="shared" si="8"/>
        <v>0</v>
      </c>
      <c r="BG24" s="2149"/>
      <c r="BH24" s="2149"/>
      <c r="BI24" s="2149"/>
      <c r="BJ24" s="2149"/>
      <c r="BK24" s="2149"/>
      <c r="BL24" s="2149"/>
      <c r="BM24" s="2149"/>
      <c r="BN24" s="2149"/>
      <c r="BO24" s="2149"/>
      <c r="BP24" s="2149"/>
      <c r="BQ24" s="2149"/>
      <c r="BR24" s="2149"/>
      <c r="BS24" s="2149"/>
      <c r="BT24" s="2149"/>
      <c r="BU24" s="2149"/>
      <c r="BV24" s="2149"/>
      <c r="BW24" s="2149"/>
    </row>
    <row r="25" spans="1:75" s="2151" customFormat="1" ht="25.5" hidden="1">
      <c r="A25" s="276">
        <v>13</v>
      </c>
      <c r="B25" s="270" t="str">
        <f>IF('ORIGINAL BUDGET'!$B137="","",'ORIGINAL BUDGET'!$B137)</f>
        <v/>
      </c>
      <c r="C25" s="271" t="str">
        <f>IF('ORIGINAL BUDGET'!$C137="","",'ORIGINAL BUDGET'!$C137)</f>
        <v/>
      </c>
      <c r="D25" s="272" t="str">
        <f>IF('ORIGINAL BUDGET'!$D137="","", 'ORIGINAL BUDGET'!$D137)</f>
        <v/>
      </c>
      <c r="E25" s="273" t="str">
        <f>IF('ORIGINAL BUDGET'!$E137="", "", 'ORIGINAL BUDGET'!$E137)</f>
        <v/>
      </c>
      <c r="F25" s="274">
        <f>IF('ORIGINAL BUDGET'!$F137="", "", 'ORIGINAL BUDGET'!$F137)</f>
        <v>0</v>
      </c>
      <c r="G25" s="559"/>
      <c r="H25" s="566" t="str">
        <f t="shared" si="18"/>
        <v/>
      </c>
      <c r="I25" s="277" t="str">
        <f>IF(D25="","",IF('ORIGINAL BUDGET'!$C$4="Maternal, Child and Adolescent Health","MCAH",IF('ORIGINAL BUDGET'!$C$4="Black Infant Health","BIH",IF('ORIGINAL BUDGET'!$C$4="Adolescent Family Life - Allocation","AFLP",IF('ORIGINAL BUDGET'!$C$4="Adolescent Family Life - CBO","AFLP","")))))</f>
        <v/>
      </c>
      <c r="J25" s="543"/>
      <c r="K25" s="544"/>
      <c r="L25" s="2304"/>
      <c r="M25" s="2305"/>
      <c r="N25" s="2147"/>
      <c r="O25" s="2148"/>
      <c r="P25" s="269">
        <v>13</v>
      </c>
      <c r="Q25" s="270">
        <f>IF('BR1'!$B137=0,0,'BR1'!$B137)</f>
        <v>0</v>
      </c>
      <c r="R25" s="271">
        <f>IF('BR1'!$C137="","",'BR1'!$C137)</f>
        <v>0</v>
      </c>
      <c r="S25" s="272">
        <f>IF('BR1'!$D137="","", 'BR1'!$D137)</f>
        <v>0</v>
      </c>
      <c r="T25" s="273">
        <f>IF('BR1'!$E137="", "", 'BR1'!$E137)</f>
        <v>0</v>
      </c>
      <c r="U25" s="274">
        <f>IF('BR1'!$F137="", "", 'BR1'!$F137)</f>
        <v>0</v>
      </c>
      <c r="V25" s="275">
        <f t="shared" si="9"/>
        <v>0</v>
      </c>
      <c r="W25" s="566" t="str">
        <f t="shared" si="0"/>
        <v/>
      </c>
      <c r="X25" s="277" t="str">
        <f t="shared" si="10"/>
        <v/>
      </c>
      <c r="Y25" s="543">
        <f t="shared" si="1"/>
        <v>0</v>
      </c>
      <c r="Z25" s="544">
        <f t="shared" si="11"/>
        <v>0</v>
      </c>
      <c r="AA25" s="2146"/>
      <c r="AB25" s="556">
        <f t="shared" si="2"/>
        <v>0</v>
      </c>
      <c r="AC25" s="2149"/>
      <c r="AD25" s="2149"/>
      <c r="AE25" s="269">
        <v>13</v>
      </c>
      <c r="AF25" s="270">
        <f>IF('BR2'!$B137="","",'BR2'!$B137)</f>
        <v>0</v>
      </c>
      <c r="AG25" s="271">
        <f>IF('BR2'!$C137="","",'BR2'!$C137)</f>
        <v>0</v>
      </c>
      <c r="AH25" s="272">
        <f>IF('BR2'!$D137="","", 'BR2'!$D137)</f>
        <v>0</v>
      </c>
      <c r="AI25" s="273">
        <f>IF('BR2'!$E137="", "", 'BR2'!$E137)</f>
        <v>0</v>
      </c>
      <c r="AJ25" s="274">
        <f>IF('BR2'!$F137="", "", 'BR2'!$F137)</f>
        <v>0</v>
      </c>
      <c r="AK25" s="275">
        <f t="shared" si="3"/>
        <v>0</v>
      </c>
      <c r="AL25" s="569" t="str">
        <f t="shared" si="4"/>
        <v/>
      </c>
      <c r="AM25" s="277" t="str">
        <f t="shared" si="12"/>
        <v/>
      </c>
      <c r="AN25" s="543">
        <f t="shared" si="13"/>
        <v>0</v>
      </c>
      <c r="AO25" s="544">
        <f t="shared" si="14"/>
        <v>0</v>
      </c>
      <c r="AP25" s="2146"/>
      <c r="AQ25" s="556">
        <f t="shared" si="5"/>
        <v>0</v>
      </c>
      <c r="AR25" s="2149"/>
      <c r="AS25" s="2149"/>
      <c r="AT25" s="282">
        <v>13</v>
      </c>
      <c r="AU25" s="283">
        <f>IF('BR3'!$B137=0,0,'BR3'!$B137)</f>
        <v>0</v>
      </c>
      <c r="AV25" s="284">
        <f>IF('BR3'!$C137="","",'BR3'!$C137)</f>
        <v>0</v>
      </c>
      <c r="AW25" s="285">
        <f>IF('BR3'!$D137="","", 'BR3'!$D137)</f>
        <v>0</v>
      </c>
      <c r="AX25" s="286">
        <f>IF('BR3'!$E137="", "", 'BR3'!$E137)</f>
        <v>0</v>
      </c>
      <c r="AY25" s="274">
        <f>IF('BR3'!$F137="", "", 'BR3'!$F137)</f>
        <v>0</v>
      </c>
      <c r="AZ25" s="275">
        <f t="shared" si="6"/>
        <v>0</v>
      </c>
      <c r="BA25" s="567" t="str">
        <f t="shared" si="7"/>
        <v/>
      </c>
      <c r="BB25" s="545" t="str">
        <f t="shared" si="15"/>
        <v/>
      </c>
      <c r="BC25" s="546">
        <f t="shared" si="16"/>
        <v>0</v>
      </c>
      <c r="BD25" s="547">
        <f t="shared" si="17"/>
        <v>0</v>
      </c>
      <c r="BE25" s="2150"/>
      <c r="BF25" s="556">
        <f t="shared" si="8"/>
        <v>0</v>
      </c>
      <c r="BG25" s="2149"/>
      <c r="BH25" s="2149"/>
      <c r="BI25" s="2149"/>
      <c r="BJ25" s="2149"/>
      <c r="BK25" s="2149"/>
      <c r="BL25" s="2149"/>
      <c r="BM25" s="2149"/>
      <c r="BN25" s="2149"/>
      <c r="BO25" s="2149"/>
      <c r="BP25" s="2149"/>
      <c r="BQ25" s="2149"/>
      <c r="BR25" s="2149"/>
      <c r="BS25" s="2149"/>
      <c r="BT25" s="2149"/>
      <c r="BU25" s="2149"/>
      <c r="BV25" s="2149"/>
      <c r="BW25" s="2149"/>
    </row>
    <row r="26" spans="1:75" s="2151" customFormat="1" ht="25.5" hidden="1">
      <c r="A26" s="269">
        <v>14</v>
      </c>
      <c r="B26" s="270" t="str">
        <f>IF('ORIGINAL BUDGET'!$B138="","",'ORIGINAL BUDGET'!$B138)</f>
        <v/>
      </c>
      <c r="C26" s="271" t="str">
        <f>IF('ORIGINAL BUDGET'!$C138="","",'ORIGINAL BUDGET'!$C138)</f>
        <v/>
      </c>
      <c r="D26" s="272" t="str">
        <f>IF('ORIGINAL BUDGET'!$D138="","", 'ORIGINAL BUDGET'!$D138)</f>
        <v/>
      </c>
      <c r="E26" s="273" t="str">
        <f>IF('ORIGINAL BUDGET'!$E138="", "", 'ORIGINAL BUDGET'!$E138)</f>
        <v/>
      </c>
      <c r="F26" s="274">
        <f>IF('ORIGINAL BUDGET'!$F138="", "", 'ORIGINAL BUDGET'!$F138)</f>
        <v>0</v>
      </c>
      <c r="G26" s="559"/>
      <c r="H26" s="566" t="str">
        <f t="shared" si="18"/>
        <v/>
      </c>
      <c r="I26" s="277" t="str">
        <f>IF(D26="","",IF('ORIGINAL BUDGET'!$C$4="Maternal, Child and Adolescent Health","MCAH",IF('ORIGINAL BUDGET'!$C$4="Black Infant Health","BIH",IF('ORIGINAL BUDGET'!$C$4="Adolescent Family Life - Allocation","AFLP",IF('ORIGINAL BUDGET'!$C$4="Adolescent Family Life - CBO","AFLP","")))))</f>
        <v/>
      </c>
      <c r="J26" s="543"/>
      <c r="K26" s="544"/>
      <c r="L26" s="2304"/>
      <c r="M26" s="2305"/>
      <c r="N26" s="2147"/>
      <c r="O26" s="2148"/>
      <c r="P26" s="269">
        <v>14</v>
      </c>
      <c r="Q26" s="270">
        <f>IF('BR1'!$B138=0,0,'BR1'!$B138)</f>
        <v>0</v>
      </c>
      <c r="R26" s="271">
        <f>IF('BR1'!$C138="","",'BR1'!$C138)</f>
        <v>0</v>
      </c>
      <c r="S26" s="272">
        <f>IF('BR1'!$D138="","", 'BR1'!$D138)</f>
        <v>0</v>
      </c>
      <c r="T26" s="273">
        <f>IF('BR1'!$E138="", "", 'BR1'!$E138)</f>
        <v>0</v>
      </c>
      <c r="U26" s="274">
        <f>IF('BR1'!$F138="", "", 'BR1'!$F138)</f>
        <v>0</v>
      </c>
      <c r="V26" s="275">
        <f t="shared" si="9"/>
        <v>0</v>
      </c>
      <c r="W26" s="566" t="str">
        <f t="shared" si="0"/>
        <v/>
      </c>
      <c r="X26" s="277" t="str">
        <f t="shared" si="10"/>
        <v/>
      </c>
      <c r="Y26" s="543">
        <f t="shared" si="1"/>
        <v>0</v>
      </c>
      <c r="Z26" s="544">
        <f t="shared" si="11"/>
        <v>0</v>
      </c>
      <c r="AA26" s="2146"/>
      <c r="AB26" s="556">
        <f t="shared" si="2"/>
        <v>0</v>
      </c>
      <c r="AC26" s="2149"/>
      <c r="AD26" s="2149"/>
      <c r="AE26" s="269">
        <v>14</v>
      </c>
      <c r="AF26" s="270">
        <f>IF('BR2'!$B138="","",'BR2'!$B138)</f>
        <v>0</v>
      </c>
      <c r="AG26" s="271">
        <f>IF('BR2'!$C138="","",'BR2'!$C138)</f>
        <v>0</v>
      </c>
      <c r="AH26" s="272">
        <f>IF('BR2'!$D138="","", 'BR2'!$D138)</f>
        <v>0</v>
      </c>
      <c r="AI26" s="273">
        <f>IF('BR2'!$E138="", "", 'BR2'!$E138)</f>
        <v>0</v>
      </c>
      <c r="AJ26" s="274">
        <f>IF('BR2'!$F138="", "", 'BR2'!$F138)</f>
        <v>0</v>
      </c>
      <c r="AK26" s="275">
        <f t="shared" si="3"/>
        <v>0</v>
      </c>
      <c r="AL26" s="569" t="str">
        <f t="shared" si="4"/>
        <v/>
      </c>
      <c r="AM26" s="277" t="str">
        <f t="shared" si="12"/>
        <v/>
      </c>
      <c r="AN26" s="543">
        <f t="shared" si="13"/>
        <v>0</v>
      </c>
      <c r="AO26" s="544">
        <f t="shared" si="14"/>
        <v>0</v>
      </c>
      <c r="AP26" s="2146"/>
      <c r="AQ26" s="556">
        <f t="shared" si="5"/>
        <v>0</v>
      </c>
      <c r="AR26" s="2149"/>
      <c r="AS26" s="2149"/>
      <c r="AT26" s="282">
        <v>14</v>
      </c>
      <c r="AU26" s="283">
        <f>IF('BR3'!$B138=0,0,'BR3'!$B138)</f>
        <v>0</v>
      </c>
      <c r="AV26" s="284">
        <f>IF('BR3'!$C138="","",'BR3'!$C138)</f>
        <v>0</v>
      </c>
      <c r="AW26" s="285">
        <f>IF('BR3'!$D138="","", 'BR3'!$D138)</f>
        <v>0</v>
      </c>
      <c r="AX26" s="286">
        <f>IF('BR3'!$E138="", "", 'BR3'!$E138)</f>
        <v>0</v>
      </c>
      <c r="AY26" s="274">
        <f>IF('BR3'!$F138="", "", 'BR3'!$F138)</f>
        <v>0</v>
      </c>
      <c r="AZ26" s="275">
        <f t="shared" si="6"/>
        <v>0</v>
      </c>
      <c r="BA26" s="567" t="str">
        <f t="shared" si="7"/>
        <v/>
      </c>
      <c r="BB26" s="545" t="str">
        <f t="shared" si="15"/>
        <v/>
      </c>
      <c r="BC26" s="546">
        <f t="shared" si="16"/>
        <v>0</v>
      </c>
      <c r="BD26" s="547">
        <f t="shared" si="17"/>
        <v>0</v>
      </c>
      <c r="BE26" s="2150"/>
      <c r="BF26" s="556">
        <f t="shared" si="8"/>
        <v>0</v>
      </c>
      <c r="BG26" s="2149"/>
      <c r="BH26" s="2149"/>
      <c r="BI26" s="2149"/>
      <c r="BJ26" s="2149"/>
      <c r="BK26" s="2149"/>
      <c r="BL26" s="2149"/>
      <c r="BM26" s="2149"/>
      <c r="BN26" s="2149"/>
      <c r="BO26" s="2149"/>
      <c r="BP26" s="2149"/>
      <c r="BQ26" s="2149"/>
      <c r="BR26" s="2149"/>
      <c r="BS26" s="2149"/>
      <c r="BT26" s="2149"/>
      <c r="BU26" s="2149"/>
      <c r="BV26" s="2149"/>
      <c r="BW26" s="2149"/>
    </row>
    <row r="27" spans="1:75" s="2151" customFormat="1" ht="25.5" hidden="1">
      <c r="A27" s="276">
        <v>15</v>
      </c>
      <c r="B27" s="270" t="str">
        <f>IF('ORIGINAL BUDGET'!$B139="","",'ORIGINAL BUDGET'!$B139)</f>
        <v/>
      </c>
      <c r="C27" s="271" t="str">
        <f>IF('ORIGINAL BUDGET'!$C139="","",'ORIGINAL BUDGET'!$C139)</f>
        <v/>
      </c>
      <c r="D27" s="272" t="str">
        <f>IF('ORIGINAL BUDGET'!$D139="","", 'ORIGINAL BUDGET'!$D139)</f>
        <v/>
      </c>
      <c r="E27" s="273" t="str">
        <f>IF('ORIGINAL BUDGET'!$E139="", "", 'ORIGINAL BUDGET'!$E139)</f>
        <v/>
      </c>
      <c r="F27" s="274">
        <f>IF('ORIGINAL BUDGET'!$F139="", "", 'ORIGINAL BUDGET'!$F139)</f>
        <v>0</v>
      </c>
      <c r="G27" s="559"/>
      <c r="H27" s="566" t="str">
        <f t="shared" si="18"/>
        <v/>
      </c>
      <c r="I27" s="277" t="str">
        <f>IF(D27="","",IF('ORIGINAL BUDGET'!$C$4="Maternal, Child and Adolescent Health","MCAH",IF('ORIGINAL BUDGET'!$C$4="Black Infant Health","BIH",IF('ORIGINAL BUDGET'!$C$4="Adolescent Family Life - Allocation","AFLP",IF('ORIGINAL BUDGET'!$C$4="Adolescent Family Life - CBO","AFLP","")))))</f>
        <v/>
      </c>
      <c r="J27" s="543"/>
      <c r="K27" s="544"/>
      <c r="L27" s="2304"/>
      <c r="M27" s="2305"/>
      <c r="N27" s="2147"/>
      <c r="O27" s="2148"/>
      <c r="P27" s="269">
        <v>15</v>
      </c>
      <c r="Q27" s="270">
        <f>IF('BR1'!$B139=0,0,'BR1'!$B139)</f>
        <v>0</v>
      </c>
      <c r="R27" s="271">
        <f>IF('BR1'!$C139="","",'BR1'!$C139)</f>
        <v>0</v>
      </c>
      <c r="S27" s="272">
        <f>IF('BR1'!$D139="","", 'BR1'!$D139)</f>
        <v>0</v>
      </c>
      <c r="T27" s="273">
        <f>IF('BR1'!$E139="", "", 'BR1'!$E139)</f>
        <v>0</v>
      </c>
      <c r="U27" s="274">
        <f>IF('BR1'!$F139="", "", 'BR1'!$F139)</f>
        <v>0</v>
      </c>
      <c r="V27" s="275">
        <f t="shared" si="9"/>
        <v>0</v>
      </c>
      <c r="W27" s="566" t="str">
        <f t="shared" si="0"/>
        <v/>
      </c>
      <c r="X27" s="277" t="str">
        <f t="shared" si="10"/>
        <v/>
      </c>
      <c r="Y27" s="543">
        <f t="shared" si="1"/>
        <v>0</v>
      </c>
      <c r="Z27" s="544">
        <f t="shared" si="11"/>
        <v>0</v>
      </c>
      <c r="AA27" s="2146"/>
      <c r="AB27" s="557">
        <f t="shared" si="2"/>
        <v>0</v>
      </c>
      <c r="AC27" s="2149"/>
      <c r="AD27" s="2149"/>
      <c r="AE27" s="269">
        <v>15</v>
      </c>
      <c r="AF27" s="270">
        <f>IF('BR2'!$B139="","",'BR2'!$B139)</f>
        <v>0</v>
      </c>
      <c r="AG27" s="271">
        <f>IF('BR2'!$C139="","",'BR2'!$C139)</f>
        <v>0</v>
      </c>
      <c r="AH27" s="272">
        <f>IF('BR2'!$D139="","", 'BR2'!$D139)</f>
        <v>0</v>
      </c>
      <c r="AI27" s="273">
        <f>IF('BR2'!$E139="", "", 'BR2'!$E139)</f>
        <v>0</v>
      </c>
      <c r="AJ27" s="274">
        <f>IF('BR2'!$F139="", "", 'BR2'!$F139)</f>
        <v>0</v>
      </c>
      <c r="AK27" s="275">
        <f t="shared" si="3"/>
        <v>0</v>
      </c>
      <c r="AL27" s="569" t="str">
        <f t="shared" si="4"/>
        <v/>
      </c>
      <c r="AM27" s="277" t="str">
        <f t="shared" si="12"/>
        <v/>
      </c>
      <c r="AN27" s="543">
        <f t="shared" si="13"/>
        <v>0</v>
      </c>
      <c r="AO27" s="544">
        <f t="shared" si="14"/>
        <v>0</v>
      </c>
      <c r="AP27" s="2146"/>
      <c r="AQ27" s="557">
        <f t="shared" si="5"/>
        <v>0</v>
      </c>
      <c r="AR27" s="2149"/>
      <c r="AS27" s="2149"/>
      <c r="AT27" s="282">
        <v>15</v>
      </c>
      <c r="AU27" s="283">
        <f>IF('BR3'!$B139=0,0,'BR3'!$B139)</f>
        <v>0</v>
      </c>
      <c r="AV27" s="284">
        <f>IF('BR3'!$C139="","",'BR3'!$C139)</f>
        <v>0</v>
      </c>
      <c r="AW27" s="285">
        <f>IF('BR3'!$D139="","", 'BR3'!$D139)</f>
        <v>0</v>
      </c>
      <c r="AX27" s="286">
        <f>IF('BR3'!$E139="", "", 'BR3'!$E139)</f>
        <v>0</v>
      </c>
      <c r="AY27" s="274">
        <f>IF('BR3'!$F139="", "", 'BR3'!$F139)</f>
        <v>0</v>
      </c>
      <c r="AZ27" s="275">
        <f t="shared" si="6"/>
        <v>0</v>
      </c>
      <c r="BA27" s="567" t="str">
        <f t="shared" si="7"/>
        <v/>
      </c>
      <c r="BB27" s="545" t="str">
        <f t="shared" si="15"/>
        <v/>
      </c>
      <c r="BC27" s="546">
        <f t="shared" si="16"/>
        <v>0</v>
      </c>
      <c r="BD27" s="547">
        <f t="shared" si="17"/>
        <v>0</v>
      </c>
      <c r="BE27" s="2150"/>
      <c r="BF27" s="557">
        <f t="shared" si="8"/>
        <v>0</v>
      </c>
      <c r="BG27" s="2149"/>
      <c r="BH27" s="2149"/>
      <c r="BI27" s="2149"/>
      <c r="BJ27" s="2149"/>
      <c r="BK27" s="2149"/>
      <c r="BL27" s="2149"/>
      <c r="BM27" s="2149"/>
      <c r="BN27" s="2149"/>
      <c r="BO27" s="2149"/>
      <c r="BP27" s="2149"/>
      <c r="BQ27" s="2149"/>
      <c r="BR27" s="2149"/>
      <c r="BS27" s="2149"/>
      <c r="BT27" s="2149"/>
      <c r="BU27" s="2149"/>
      <c r="BV27" s="2149"/>
      <c r="BW27" s="2149"/>
    </row>
    <row r="28" spans="1:75" s="2151" customFormat="1" ht="25.5" hidden="1">
      <c r="A28" s="269">
        <v>16</v>
      </c>
      <c r="B28" s="270" t="str">
        <f>IF('ORIGINAL BUDGET'!$B140="","",'ORIGINAL BUDGET'!$B140)</f>
        <v/>
      </c>
      <c r="C28" s="271" t="str">
        <f>IF('ORIGINAL BUDGET'!$C140="","",'ORIGINAL BUDGET'!$C140)</f>
        <v/>
      </c>
      <c r="D28" s="272" t="str">
        <f>IF('ORIGINAL BUDGET'!$D140="","", 'ORIGINAL BUDGET'!$D140)</f>
        <v/>
      </c>
      <c r="E28" s="273" t="str">
        <f>IF('ORIGINAL BUDGET'!$E140="", "", 'ORIGINAL BUDGET'!$E140)</f>
        <v/>
      </c>
      <c r="F28" s="274">
        <f>IF('ORIGINAL BUDGET'!$F140="", "", 'ORIGINAL BUDGET'!$F140)</f>
        <v>0</v>
      </c>
      <c r="G28" s="559"/>
      <c r="H28" s="566" t="str">
        <f t="shared" si="18"/>
        <v/>
      </c>
      <c r="I28" s="277" t="str">
        <f>IF(D28="","",IF('ORIGINAL BUDGET'!$C$4="Maternal, Child and Adolescent Health","MCAH",IF('ORIGINAL BUDGET'!$C$4="Black Infant Health","BIH",IF('ORIGINAL BUDGET'!$C$4="Adolescent Family Life - Allocation","AFLP",IF('ORIGINAL BUDGET'!$C$4="Adolescent Family Life - CBO","AFLP","")))))</f>
        <v/>
      </c>
      <c r="J28" s="543"/>
      <c r="K28" s="544"/>
      <c r="L28" s="2304"/>
      <c r="M28" s="2305"/>
      <c r="N28" s="2147"/>
      <c r="O28" s="2148"/>
      <c r="P28" s="269">
        <v>16</v>
      </c>
      <c r="Q28" s="270">
        <f>IF('BR1'!$B140=0,0,'BR1'!$B140)</f>
        <v>0</v>
      </c>
      <c r="R28" s="271">
        <f>IF('BR1'!$C140="","",'BR1'!$C140)</f>
        <v>0</v>
      </c>
      <c r="S28" s="272">
        <f>IF('BR1'!$D140="","", 'BR1'!$D140)</f>
        <v>0</v>
      </c>
      <c r="T28" s="273">
        <f>IF('BR1'!$E140="", "", 'BR1'!$E140)</f>
        <v>0</v>
      </c>
      <c r="U28" s="274">
        <f>IF('BR1'!$F140="", "", 'BR1'!$F140)</f>
        <v>0</v>
      </c>
      <c r="V28" s="275">
        <f t="shared" si="9"/>
        <v>0</v>
      </c>
      <c r="W28" s="566" t="str">
        <f t="shared" si="0"/>
        <v/>
      </c>
      <c r="X28" s="277" t="str">
        <f t="shared" si="10"/>
        <v/>
      </c>
      <c r="Y28" s="543">
        <f t="shared" si="1"/>
        <v>0</v>
      </c>
      <c r="Z28" s="544">
        <f t="shared" si="11"/>
        <v>0</v>
      </c>
      <c r="AA28" s="2146"/>
      <c r="AB28" s="556">
        <f t="shared" si="2"/>
        <v>0</v>
      </c>
      <c r="AC28" s="2149"/>
      <c r="AD28" s="2149"/>
      <c r="AE28" s="269">
        <v>16</v>
      </c>
      <c r="AF28" s="270">
        <f>IF('BR2'!$B140="","",'BR2'!$B140)</f>
        <v>0</v>
      </c>
      <c r="AG28" s="271">
        <f>IF('BR2'!$C140="","",'BR2'!$C140)</f>
        <v>0</v>
      </c>
      <c r="AH28" s="272">
        <f>IF('BR2'!$D140="","", 'BR2'!$D140)</f>
        <v>0</v>
      </c>
      <c r="AI28" s="273">
        <f>IF('BR2'!$E140="", "", 'BR2'!$E140)</f>
        <v>0</v>
      </c>
      <c r="AJ28" s="274">
        <f>IF('BR2'!$F140="", "", 'BR2'!$F140)</f>
        <v>0</v>
      </c>
      <c r="AK28" s="275">
        <f t="shared" si="3"/>
        <v>0</v>
      </c>
      <c r="AL28" s="569" t="str">
        <f t="shared" si="4"/>
        <v/>
      </c>
      <c r="AM28" s="277" t="str">
        <f t="shared" si="12"/>
        <v/>
      </c>
      <c r="AN28" s="543">
        <f t="shared" si="13"/>
        <v>0</v>
      </c>
      <c r="AO28" s="544">
        <f t="shared" si="14"/>
        <v>0</v>
      </c>
      <c r="AP28" s="2146"/>
      <c r="AQ28" s="556">
        <f t="shared" si="5"/>
        <v>0</v>
      </c>
      <c r="AR28" s="2149"/>
      <c r="AS28" s="2149"/>
      <c r="AT28" s="282">
        <v>16</v>
      </c>
      <c r="AU28" s="283">
        <f>IF('BR3'!$B140=0,0,'BR3'!$B140)</f>
        <v>0</v>
      </c>
      <c r="AV28" s="284">
        <f>IF('BR3'!$C140="","",'BR3'!$C140)</f>
        <v>0</v>
      </c>
      <c r="AW28" s="285">
        <f>IF('BR3'!$D140="","", 'BR3'!$D140)</f>
        <v>0</v>
      </c>
      <c r="AX28" s="286">
        <f>IF('BR3'!$E140="", "", 'BR3'!$E140)</f>
        <v>0</v>
      </c>
      <c r="AY28" s="274">
        <f>IF('BR3'!$F140="", "", 'BR3'!$F140)</f>
        <v>0</v>
      </c>
      <c r="AZ28" s="275">
        <f t="shared" si="6"/>
        <v>0</v>
      </c>
      <c r="BA28" s="567" t="str">
        <f t="shared" si="7"/>
        <v/>
      </c>
      <c r="BB28" s="545" t="str">
        <f t="shared" si="15"/>
        <v/>
      </c>
      <c r="BC28" s="546">
        <f t="shared" si="16"/>
        <v>0</v>
      </c>
      <c r="BD28" s="547">
        <f t="shared" si="17"/>
        <v>0</v>
      </c>
      <c r="BE28" s="2150"/>
      <c r="BF28" s="556">
        <f t="shared" si="8"/>
        <v>0</v>
      </c>
      <c r="BG28" s="2149"/>
      <c r="BH28" s="2149"/>
      <c r="BI28" s="2149"/>
      <c r="BJ28" s="2149"/>
      <c r="BK28" s="2149"/>
      <c r="BL28" s="2149"/>
      <c r="BM28" s="2149"/>
      <c r="BN28" s="2149"/>
      <c r="BO28" s="2149"/>
      <c r="BP28" s="2149"/>
      <c r="BQ28" s="2149"/>
      <c r="BR28" s="2149"/>
      <c r="BS28" s="2149"/>
      <c r="BT28" s="2149"/>
      <c r="BU28" s="2149"/>
      <c r="BV28" s="2149"/>
      <c r="BW28" s="2149"/>
    </row>
    <row r="29" spans="1:75" s="2151" customFormat="1" ht="25.5" hidden="1">
      <c r="A29" s="276">
        <v>17</v>
      </c>
      <c r="B29" s="270" t="str">
        <f>IF('ORIGINAL BUDGET'!$B141="","",'ORIGINAL BUDGET'!$B141)</f>
        <v/>
      </c>
      <c r="C29" s="271" t="str">
        <f>IF('ORIGINAL BUDGET'!$C141="","",'ORIGINAL BUDGET'!$C141)</f>
        <v/>
      </c>
      <c r="D29" s="272" t="str">
        <f>IF('ORIGINAL BUDGET'!$D141="","", 'ORIGINAL BUDGET'!$D141)</f>
        <v/>
      </c>
      <c r="E29" s="273" t="str">
        <f>IF('ORIGINAL BUDGET'!$E141="", "", 'ORIGINAL BUDGET'!$E141)</f>
        <v/>
      </c>
      <c r="F29" s="274">
        <f>IF('ORIGINAL BUDGET'!$F141="", "", 'ORIGINAL BUDGET'!$F141)</f>
        <v>0</v>
      </c>
      <c r="G29" s="559"/>
      <c r="H29" s="566" t="str">
        <f t="shared" si="18"/>
        <v/>
      </c>
      <c r="I29" s="277" t="str">
        <f>IF(D29="","",IF('ORIGINAL BUDGET'!$C$4="Maternal, Child and Adolescent Health","MCAH",IF('ORIGINAL BUDGET'!$C$4="Black Infant Health","BIH",IF('ORIGINAL BUDGET'!$C$4="Adolescent Family Life - Allocation","AFLP",IF('ORIGINAL BUDGET'!$C$4="Adolescent Family Life - CBO","AFLP","")))))</f>
        <v/>
      </c>
      <c r="J29" s="543"/>
      <c r="K29" s="544"/>
      <c r="L29" s="2304"/>
      <c r="M29" s="2305"/>
      <c r="N29" s="2147"/>
      <c r="O29" s="2148"/>
      <c r="P29" s="269">
        <v>17</v>
      </c>
      <c r="Q29" s="270">
        <f>IF('BR1'!$B141=0,0,'BR1'!$B141)</f>
        <v>0</v>
      </c>
      <c r="R29" s="271">
        <f>IF('BR1'!$C141="","",'BR1'!$C141)</f>
        <v>0</v>
      </c>
      <c r="S29" s="272">
        <f>IF('BR1'!$D141="","", 'BR1'!$D141)</f>
        <v>0</v>
      </c>
      <c r="T29" s="273">
        <f>IF('BR1'!$E141="", "", 'BR1'!$E141)</f>
        <v>0</v>
      </c>
      <c r="U29" s="274">
        <f>IF('BR1'!$F141="", "", 'BR1'!$F141)</f>
        <v>0</v>
      </c>
      <c r="V29" s="275">
        <f t="shared" si="9"/>
        <v>0</v>
      </c>
      <c r="W29" s="566" t="str">
        <f t="shared" si="0"/>
        <v/>
      </c>
      <c r="X29" s="277" t="str">
        <f t="shared" si="10"/>
        <v/>
      </c>
      <c r="Y29" s="543">
        <f t="shared" si="1"/>
        <v>0</v>
      </c>
      <c r="Z29" s="544">
        <f t="shared" si="11"/>
        <v>0</v>
      </c>
      <c r="AA29" s="2146"/>
      <c r="AB29" s="556">
        <f t="shared" si="2"/>
        <v>0</v>
      </c>
      <c r="AC29" s="2149"/>
      <c r="AD29" s="2149"/>
      <c r="AE29" s="269">
        <v>17</v>
      </c>
      <c r="AF29" s="270">
        <f>IF('BR2'!$B141="","",'BR2'!$B141)</f>
        <v>0</v>
      </c>
      <c r="AG29" s="271">
        <f>IF('BR2'!$C141="","",'BR2'!$C141)</f>
        <v>0</v>
      </c>
      <c r="AH29" s="272">
        <f>IF('BR2'!$D141="","", 'BR2'!$D141)</f>
        <v>0</v>
      </c>
      <c r="AI29" s="273">
        <f>IF('BR2'!$E141="", "", 'BR2'!$E141)</f>
        <v>0</v>
      </c>
      <c r="AJ29" s="274">
        <f>IF('BR2'!$F141="", "", 'BR2'!$F141)</f>
        <v>0</v>
      </c>
      <c r="AK29" s="275">
        <f t="shared" si="3"/>
        <v>0</v>
      </c>
      <c r="AL29" s="569" t="str">
        <f t="shared" si="4"/>
        <v/>
      </c>
      <c r="AM29" s="277" t="str">
        <f t="shared" si="12"/>
        <v/>
      </c>
      <c r="AN29" s="543">
        <f t="shared" si="13"/>
        <v>0</v>
      </c>
      <c r="AO29" s="544">
        <f t="shared" si="14"/>
        <v>0</v>
      </c>
      <c r="AP29" s="2146"/>
      <c r="AQ29" s="556">
        <f t="shared" si="5"/>
        <v>0</v>
      </c>
      <c r="AR29" s="2149"/>
      <c r="AS29" s="2149"/>
      <c r="AT29" s="282">
        <v>17</v>
      </c>
      <c r="AU29" s="283">
        <f>IF('BR3'!$B141=0,0,'BR3'!$B141)</f>
        <v>0</v>
      </c>
      <c r="AV29" s="284">
        <f>IF('BR3'!$C141="","",'BR3'!$C141)</f>
        <v>0</v>
      </c>
      <c r="AW29" s="285">
        <f>IF('BR3'!$D141="","", 'BR3'!$D141)</f>
        <v>0</v>
      </c>
      <c r="AX29" s="286">
        <f>IF('BR3'!$E141="", "", 'BR3'!$E141)</f>
        <v>0</v>
      </c>
      <c r="AY29" s="274">
        <f>IF('BR3'!$F141="", "", 'BR3'!$F141)</f>
        <v>0</v>
      </c>
      <c r="AZ29" s="275">
        <f t="shared" si="6"/>
        <v>0</v>
      </c>
      <c r="BA29" s="567" t="str">
        <f t="shared" si="7"/>
        <v/>
      </c>
      <c r="BB29" s="545" t="str">
        <f t="shared" si="15"/>
        <v/>
      </c>
      <c r="BC29" s="546">
        <f t="shared" si="16"/>
        <v>0</v>
      </c>
      <c r="BD29" s="547">
        <f t="shared" si="17"/>
        <v>0</v>
      </c>
      <c r="BE29" s="2150"/>
      <c r="BF29" s="556">
        <f t="shared" si="8"/>
        <v>0</v>
      </c>
      <c r="BG29" s="2149"/>
      <c r="BH29" s="2149"/>
      <c r="BI29" s="2149"/>
      <c r="BJ29" s="2149"/>
      <c r="BK29" s="2149"/>
      <c r="BL29" s="2149"/>
      <c r="BM29" s="2149"/>
      <c r="BN29" s="2149"/>
      <c r="BO29" s="2149"/>
      <c r="BP29" s="2149"/>
      <c r="BQ29" s="2149"/>
      <c r="BR29" s="2149"/>
      <c r="BS29" s="2149"/>
      <c r="BT29" s="2149"/>
      <c r="BU29" s="2149"/>
      <c r="BV29" s="2149"/>
      <c r="BW29" s="2149"/>
    </row>
    <row r="30" spans="1:75" s="2151" customFormat="1" ht="25.5" hidden="1">
      <c r="A30" s="269">
        <v>18</v>
      </c>
      <c r="B30" s="270" t="str">
        <f>IF('ORIGINAL BUDGET'!$B142="","",'ORIGINAL BUDGET'!$B142)</f>
        <v/>
      </c>
      <c r="C30" s="271" t="str">
        <f>IF('ORIGINAL BUDGET'!$C142="","",'ORIGINAL BUDGET'!$C142)</f>
        <v/>
      </c>
      <c r="D30" s="272" t="str">
        <f>IF('ORIGINAL BUDGET'!$D142="","", 'ORIGINAL BUDGET'!$D142)</f>
        <v/>
      </c>
      <c r="E30" s="273" t="str">
        <f>IF('ORIGINAL BUDGET'!$E142="", "", 'ORIGINAL BUDGET'!$E142)</f>
        <v/>
      </c>
      <c r="F30" s="274">
        <f>IF('ORIGINAL BUDGET'!$F142="", "", 'ORIGINAL BUDGET'!$F142)</f>
        <v>0</v>
      </c>
      <c r="G30" s="559"/>
      <c r="H30" s="566" t="str">
        <f t="shared" si="18"/>
        <v/>
      </c>
      <c r="I30" s="277" t="str">
        <f>IF(D30="","",IF('ORIGINAL BUDGET'!$C$4="Maternal, Child and Adolescent Health","MCAH",IF('ORIGINAL BUDGET'!$C$4="Black Infant Health","BIH",IF('ORIGINAL BUDGET'!$C$4="Adolescent Family Life - Allocation","AFLP",IF('ORIGINAL BUDGET'!$C$4="Adolescent Family Life - CBO","AFLP","")))))</f>
        <v/>
      </c>
      <c r="J30" s="543"/>
      <c r="K30" s="544"/>
      <c r="L30" s="2304"/>
      <c r="M30" s="2305"/>
      <c r="N30" s="2147"/>
      <c r="O30" s="2148"/>
      <c r="P30" s="269">
        <v>18</v>
      </c>
      <c r="Q30" s="270">
        <f>IF('BR1'!$B142=0,0,'BR1'!$B142)</f>
        <v>0</v>
      </c>
      <c r="R30" s="271">
        <f>IF('BR1'!$C142="","",'BR1'!$C142)</f>
        <v>0</v>
      </c>
      <c r="S30" s="272">
        <f>IF('BR1'!$D142="","", 'BR1'!$D142)</f>
        <v>0</v>
      </c>
      <c r="T30" s="273">
        <f>IF('BR1'!$E142="", "", 'BR1'!$E142)</f>
        <v>0</v>
      </c>
      <c r="U30" s="274">
        <f>IF('BR1'!$F142="", "", 'BR1'!$F142)</f>
        <v>0</v>
      </c>
      <c r="V30" s="275">
        <f t="shared" si="9"/>
        <v>0</v>
      </c>
      <c r="W30" s="566" t="str">
        <f t="shared" si="0"/>
        <v/>
      </c>
      <c r="X30" s="277" t="str">
        <f t="shared" si="10"/>
        <v/>
      </c>
      <c r="Y30" s="543">
        <f t="shared" si="1"/>
        <v>0</v>
      </c>
      <c r="Z30" s="544">
        <f t="shared" si="11"/>
        <v>0</v>
      </c>
      <c r="AA30" s="2146"/>
      <c r="AB30" s="556">
        <f t="shared" si="2"/>
        <v>0</v>
      </c>
      <c r="AC30" s="2149"/>
      <c r="AD30" s="2149"/>
      <c r="AE30" s="269">
        <v>18</v>
      </c>
      <c r="AF30" s="270">
        <f>IF('BR2'!$B142="","",'BR2'!$B142)</f>
        <v>0</v>
      </c>
      <c r="AG30" s="271">
        <f>IF('BR2'!$C142="","",'BR2'!$C142)</f>
        <v>0</v>
      </c>
      <c r="AH30" s="272">
        <f>IF('BR2'!$D142="","", 'BR2'!$D142)</f>
        <v>0</v>
      </c>
      <c r="AI30" s="273">
        <f>IF('BR2'!$E142="", "", 'BR2'!$E142)</f>
        <v>0</v>
      </c>
      <c r="AJ30" s="274">
        <f>IF('BR2'!$F142="", "", 'BR2'!$F142)</f>
        <v>0</v>
      </c>
      <c r="AK30" s="275">
        <f t="shared" si="3"/>
        <v>0</v>
      </c>
      <c r="AL30" s="569" t="str">
        <f t="shared" si="4"/>
        <v/>
      </c>
      <c r="AM30" s="277" t="str">
        <f t="shared" si="12"/>
        <v/>
      </c>
      <c r="AN30" s="543">
        <f t="shared" si="13"/>
        <v>0</v>
      </c>
      <c r="AO30" s="544">
        <f t="shared" si="14"/>
        <v>0</v>
      </c>
      <c r="AP30" s="2146"/>
      <c r="AQ30" s="556">
        <f t="shared" si="5"/>
        <v>0</v>
      </c>
      <c r="AR30" s="2149"/>
      <c r="AS30" s="2149"/>
      <c r="AT30" s="282">
        <v>18</v>
      </c>
      <c r="AU30" s="283">
        <f>IF('BR3'!$B142=0,0,'BR3'!$B142)</f>
        <v>0</v>
      </c>
      <c r="AV30" s="284">
        <f>IF('BR3'!$C142="","",'BR3'!$C142)</f>
        <v>0</v>
      </c>
      <c r="AW30" s="285">
        <f>IF('BR3'!$D142="","", 'BR3'!$D142)</f>
        <v>0</v>
      </c>
      <c r="AX30" s="286">
        <f>IF('BR3'!$E142="", "", 'BR3'!$E142)</f>
        <v>0</v>
      </c>
      <c r="AY30" s="274">
        <f>IF('BR3'!$F142="", "", 'BR3'!$F142)</f>
        <v>0</v>
      </c>
      <c r="AZ30" s="275">
        <f t="shared" si="6"/>
        <v>0</v>
      </c>
      <c r="BA30" s="567" t="str">
        <f t="shared" si="7"/>
        <v/>
      </c>
      <c r="BB30" s="545" t="str">
        <f t="shared" si="15"/>
        <v/>
      </c>
      <c r="BC30" s="546">
        <f t="shared" si="16"/>
        <v>0</v>
      </c>
      <c r="BD30" s="547">
        <f t="shared" si="17"/>
        <v>0</v>
      </c>
      <c r="BE30" s="2150"/>
      <c r="BF30" s="556">
        <f t="shared" si="8"/>
        <v>0</v>
      </c>
      <c r="BG30" s="2149"/>
      <c r="BH30" s="2149"/>
      <c r="BI30" s="2149"/>
      <c r="BJ30" s="2149"/>
      <c r="BK30" s="2149"/>
      <c r="BL30" s="2149"/>
      <c r="BM30" s="2149"/>
      <c r="BN30" s="2149"/>
      <c r="BO30" s="2149"/>
      <c r="BP30" s="2149"/>
      <c r="BQ30" s="2149"/>
      <c r="BR30" s="2149"/>
      <c r="BS30" s="2149"/>
      <c r="BT30" s="2149"/>
      <c r="BU30" s="2149"/>
      <c r="BV30" s="2149"/>
      <c r="BW30" s="2149"/>
    </row>
    <row r="31" spans="1:75" s="2151" customFormat="1" ht="25.5" hidden="1">
      <c r="A31" s="276">
        <v>19</v>
      </c>
      <c r="B31" s="270" t="str">
        <f>IF('ORIGINAL BUDGET'!$B143="","",'ORIGINAL BUDGET'!$B143)</f>
        <v/>
      </c>
      <c r="C31" s="271" t="str">
        <f>IF('ORIGINAL BUDGET'!$C143="","",'ORIGINAL BUDGET'!$C143)</f>
        <v/>
      </c>
      <c r="D31" s="272" t="str">
        <f>IF('ORIGINAL BUDGET'!$D143="","", 'ORIGINAL BUDGET'!$D143)</f>
        <v/>
      </c>
      <c r="E31" s="273" t="str">
        <f>IF('ORIGINAL BUDGET'!$E143="", "", 'ORIGINAL BUDGET'!$E143)</f>
        <v/>
      </c>
      <c r="F31" s="274">
        <f>IF('ORIGINAL BUDGET'!$F143="", "", 'ORIGINAL BUDGET'!$F143)</f>
        <v>0</v>
      </c>
      <c r="G31" s="559"/>
      <c r="H31" s="566" t="str">
        <f t="shared" si="18"/>
        <v/>
      </c>
      <c r="I31" s="277" t="str">
        <f>IF(D31="","",IF('ORIGINAL BUDGET'!$C$4="Maternal, Child and Adolescent Health","MCAH",IF('ORIGINAL BUDGET'!$C$4="Black Infant Health","BIH",IF('ORIGINAL BUDGET'!$C$4="Adolescent Family Life - Allocation","AFLP",IF('ORIGINAL BUDGET'!$C$4="Adolescent Family Life - CBO","AFLP","")))))</f>
        <v/>
      </c>
      <c r="J31" s="543"/>
      <c r="K31" s="544"/>
      <c r="L31" s="2304"/>
      <c r="M31" s="2305"/>
      <c r="N31" s="2147"/>
      <c r="O31" s="2148"/>
      <c r="P31" s="269">
        <v>19</v>
      </c>
      <c r="Q31" s="270">
        <f>IF('BR1'!$B143=0,0,'BR1'!$B143)</f>
        <v>0</v>
      </c>
      <c r="R31" s="271">
        <f>IF('BR1'!$C143="","",'BR1'!$C143)</f>
        <v>0</v>
      </c>
      <c r="S31" s="272">
        <f>IF('BR1'!$D143="","", 'BR1'!$D143)</f>
        <v>0</v>
      </c>
      <c r="T31" s="273">
        <f>IF('BR1'!$E143="", "", 'BR1'!$E143)</f>
        <v>0</v>
      </c>
      <c r="U31" s="274">
        <f>IF('BR1'!$F143="", "", 'BR1'!$F143)</f>
        <v>0</v>
      </c>
      <c r="V31" s="275">
        <f t="shared" si="9"/>
        <v>0</v>
      </c>
      <c r="W31" s="566" t="str">
        <f t="shared" si="0"/>
        <v/>
      </c>
      <c r="X31" s="277" t="str">
        <f t="shared" si="10"/>
        <v/>
      </c>
      <c r="Y31" s="543">
        <f t="shared" si="1"/>
        <v>0</v>
      </c>
      <c r="Z31" s="544">
        <f t="shared" si="11"/>
        <v>0</v>
      </c>
      <c r="AA31" s="2146"/>
      <c r="AB31" s="556">
        <f t="shared" si="2"/>
        <v>0</v>
      </c>
      <c r="AC31" s="2149"/>
      <c r="AD31" s="2149"/>
      <c r="AE31" s="269">
        <v>19</v>
      </c>
      <c r="AF31" s="270">
        <f>IF('BR2'!$B143="","",'BR2'!$B143)</f>
        <v>0</v>
      </c>
      <c r="AG31" s="271">
        <f>IF('BR2'!$C143="","",'BR2'!$C143)</f>
        <v>0</v>
      </c>
      <c r="AH31" s="272">
        <f>IF('BR2'!$D143="","", 'BR2'!$D143)</f>
        <v>0</v>
      </c>
      <c r="AI31" s="273">
        <f>IF('BR2'!$E143="", "", 'BR2'!$E143)</f>
        <v>0</v>
      </c>
      <c r="AJ31" s="274">
        <f>IF('BR2'!$F143="", "", 'BR2'!$F143)</f>
        <v>0</v>
      </c>
      <c r="AK31" s="275">
        <f t="shared" si="3"/>
        <v>0</v>
      </c>
      <c r="AL31" s="569" t="str">
        <f t="shared" si="4"/>
        <v/>
      </c>
      <c r="AM31" s="277" t="str">
        <f t="shared" si="12"/>
        <v/>
      </c>
      <c r="AN31" s="543">
        <f t="shared" si="13"/>
        <v>0</v>
      </c>
      <c r="AO31" s="544">
        <f t="shared" si="14"/>
        <v>0</v>
      </c>
      <c r="AP31" s="2146"/>
      <c r="AQ31" s="556">
        <f t="shared" si="5"/>
        <v>0</v>
      </c>
      <c r="AR31" s="2149"/>
      <c r="AS31" s="2149"/>
      <c r="AT31" s="282">
        <v>19</v>
      </c>
      <c r="AU31" s="283">
        <f>IF('BR3'!$B143=0,0,'BR3'!$B143)</f>
        <v>0</v>
      </c>
      <c r="AV31" s="284">
        <f>IF('BR3'!$C143="","",'BR3'!$C143)</f>
        <v>0</v>
      </c>
      <c r="AW31" s="285">
        <f>IF('BR3'!$D143="","", 'BR3'!$D143)</f>
        <v>0</v>
      </c>
      <c r="AX31" s="286">
        <f>IF('BR3'!$E143="", "", 'BR3'!$E143)</f>
        <v>0</v>
      </c>
      <c r="AY31" s="274">
        <f>IF('BR3'!$F143="", "", 'BR3'!$F143)</f>
        <v>0</v>
      </c>
      <c r="AZ31" s="275">
        <f t="shared" si="6"/>
        <v>0</v>
      </c>
      <c r="BA31" s="567" t="str">
        <f t="shared" si="7"/>
        <v/>
      </c>
      <c r="BB31" s="545" t="str">
        <f t="shared" si="15"/>
        <v/>
      </c>
      <c r="BC31" s="546">
        <f t="shared" si="16"/>
        <v>0</v>
      </c>
      <c r="BD31" s="547">
        <f t="shared" si="17"/>
        <v>0</v>
      </c>
      <c r="BE31" s="2150"/>
      <c r="BF31" s="556">
        <f t="shared" si="8"/>
        <v>0</v>
      </c>
      <c r="BG31" s="2149"/>
      <c r="BH31" s="2149"/>
      <c r="BI31" s="2149"/>
      <c r="BJ31" s="2149"/>
      <c r="BK31" s="2149"/>
      <c r="BL31" s="2149"/>
      <c r="BM31" s="2149"/>
      <c r="BN31" s="2149"/>
      <c r="BO31" s="2149"/>
      <c r="BP31" s="2149"/>
      <c r="BQ31" s="2149"/>
      <c r="BR31" s="2149"/>
      <c r="BS31" s="2149"/>
      <c r="BT31" s="2149"/>
      <c r="BU31" s="2149"/>
      <c r="BV31" s="2149"/>
      <c r="BW31" s="2149"/>
    </row>
    <row r="32" spans="1:75" s="2151" customFormat="1" ht="25.5" hidden="1">
      <c r="A32" s="276">
        <v>20</v>
      </c>
      <c r="B32" s="270" t="str">
        <f>IF('ORIGINAL BUDGET'!$B144="","",'ORIGINAL BUDGET'!$B144)</f>
        <v/>
      </c>
      <c r="C32" s="271" t="str">
        <f>IF('ORIGINAL BUDGET'!$C144="","",'ORIGINAL BUDGET'!$C144)</f>
        <v/>
      </c>
      <c r="D32" s="272" t="str">
        <f>IF('ORIGINAL BUDGET'!$D144="","", 'ORIGINAL BUDGET'!$D144)</f>
        <v/>
      </c>
      <c r="E32" s="273" t="str">
        <f>IF('ORIGINAL BUDGET'!$E144="", "", 'ORIGINAL BUDGET'!$E144)</f>
        <v/>
      </c>
      <c r="F32" s="274">
        <f>IF('ORIGINAL BUDGET'!$F144="", "", 'ORIGINAL BUDGET'!$F144)</f>
        <v>0</v>
      </c>
      <c r="G32" s="559"/>
      <c r="H32" s="566" t="str">
        <f t="shared" si="18"/>
        <v/>
      </c>
      <c r="I32" s="277" t="str">
        <f>IF(D32="","",IF('ORIGINAL BUDGET'!$C$4="Maternal, Child and Adolescent Health","MCAH",IF('ORIGINAL BUDGET'!$C$4="Black Infant Health","BIH",IF('ORIGINAL BUDGET'!$C$4="Adolescent Family Life - Allocation","AFLP",IF('ORIGINAL BUDGET'!$C$4="Adolescent Family Life - CBO","AFLP","")))))</f>
        <v/>
      </c>
      <c r="J32" s="543"/>
      <c r="K32" s="544"/>
      <c r="L32" s="2304"/>
      <c r="M32" s="2305"/>
      <c r="N32" s="2147"/>
      <c r="O32" s="2148"/>
      <c r="P32" s="269">
        <v>20</v>
      </c>
      <c r="Q32" s="270">
        <f>IF('BR1'!$B144=0,0,'BR1'!$B144)</f>
        <v>0</v>
      </c>
      <c r="R32" s="271">
        <f>IF('BR1'!$C144="","",'BR1'!$C144)</f>
        <v>0</v>
      </c>
      <c r="S32" s="272">
        <f>IF('BR1'!$D144="","", 'BR1'!$D144)</f>
        <v>0</v>
      </c>
      <c r="T32" s="273">
        <f>IF('BR1'!$E144="", "", 'BR1'!$E144)</f>
        <v>0</v>
      </c>
      <c r="U32" s="274">
        <f>IF('BR1'!$F144="", "", 'BR1'!$F144)</f>
        <v>0</v>
      </c>
      <c r="V32" s="275">
        <f t="shared" si="9"/>
        <v>0</v>
      </c>
      <c r="W32" s="566" t="str">
        <f t="shared" si="0"/>
        <v/>
      </c>
      <c r="X32" s="277" t="str">
        <f t="shared" si="10"/>
        <v/>
      </c>
      <c r="Y32" s="543">
        <f t="shared" si="1"/>
        <v>0</v>
      </c>
      <c r="Z32" s="544">
        <f t="shared" si="11"/>
        <v>0</v>
      </c>
      <c r="AA32" s="2146"/>
      <c r="AB32" s="557">
        <f t="shared" si="2"/>
        <v>0</v>
      </c>
      <c r="AC32" s="2149"/>
      <c r="AD32" s="2149"/>
      <c r="AE32" s="269">
        <v>20</v>
      </c>
      <c r="AF32" s="270">
        <f>IF('BR2'!$B144="","",'BR2'!$B144)</f>
        <v>0</v>
      </c>
      <c r="AG32" s="271">
        <f>IF('BR2'!$C144="","",'BR2'!$C144)</f>
        <v>0</v>
      </c>
      <c r="AH32" s="272">
        <f>IF('BR2'!$D144="","", 'BR2'!$D144)</f>
        <v>0</v>
      </c>
      <c r="AI32" s="273">
        <f>IF('BR2'!$E144="", "", 'BR2'!$E144)</f>
        <v>0</v>
      </c>
      <c r="AJ32" s="274">
        <f>IF('BR2'!$F144="", "", 'BR2'!$F144)</f>
        <v>0</v>
      </c>
      <c r="AK32" s="275">
        <f t="shared" si="3"/>
        <v>0</v>
      </c>
      <c r="AL32" s="569" t="str">
        <f t="shared" si="4"/>
        <v/>
      </c>
      <c r="AM32" s="277" t="str">
        <f t="shared" si="12"/>
        <v/>
      </c>
      <c r="AN32" s="543">
        <f t="shared" si="13"/>
        <v>0</v>
      </c>
      <c r="AO32" s="544">
        <f t="shared" si="14"/>
        <v>0</v>
      </c>
      <c r="AP32" s="2146"/>
      <c r="AQ32" s="557">
        <f t="shared" si="5"/>
        <v>0</v>
      </c>
      <c r="AR32" s="2149"/>
      <c r="AS32" s="2149"/>
      <c r="AT32" s="282">
        <v>20</v>
      </c>
      <c r="AU32" s="283">
        <f>IF('BR3'!$B144=0,0,'BR3'!$B144)</f>
        <v>0</v>
      </c>
      <c r="AV32" s="284">
        <f>IF('BR3'!$C144="","",'BR3'!$C144)</f>
        <v>0</v>
      </c>
      <c r="AW32" s="285">
        <f>IF('BR3'!$D144="","", 'BR3'!$D144)</f>
        <v>0</v>
      </c>
      <c r="AX32" s="286">
        <f>IF('BR3'!$E144="", "", 'BR3'!$E144)</f>
        <v>0</v>
      </c>
      <c r="AY32" s="274">
        <f>IF('BR3'!$F144="", "", 'BR3'!$F144)</f>
        <v>0</v>
      </c>
      <c r="AZ32" s="275">
        <f t="shared" si="6"/>
        <v>0</v>
      </c>
      <c r="BA32" s="567" t="str">
        <f t="shared" si="7"/>
        <v/>
      </c>
      <c r="BB32" s="545" t="str">
        <f t="shared" si="15"/>
        <v/>
      </c>
      <c r="BC32" s="546">
        <f t="shared" si="16"/>
        <v>0</v>
      </c>
      <c r="BD32" s="547">
        <f t="shared" si="17"/>
        <v>0</v>
      </c>
      <c r="BE32" s="2150"/>
      <c r="BF32" s="557">
        <f t="shared" si="8"/>
        <v>0</v>
      </c>
      <c r="BG32" s="2149"/>
      <c r="BH32" s="2149"/>
      <c r="BI32" s="2149"/>
      <c r="BJ32" s="2149"/>
      <c r="BK32" s="2149"/>
      <c r="BL32" s="2149"/>
      <c r="BM32" s="2149"/>
      <c r="BN32" s="2149"/>
      <c r="BO32" s="2149"/>
      <c r="BP32" s="2149"/>
      <c r="BQ32" s="2149"/>
      <c r="BR32" s="2149"/>
      <c r="BS32" s="2149"/>
      <c r="BT32" s="2149"/>
      <c r="BU32" s="2149"/>
      <c r="BV32" s="2149"/>
      <c r="BW32" s="2149"/>
    </row>
    <row r="33" spans="1:75" s="2151" customFormat="1" ht="25.5" hidden="1">
      <c r="A33" s="276">
        <v>21</v>
      </c>
      <c r="B33" s="270" t="str">
        <f>IF('ORIGINAL BUDGET'!$B145="","",'ORIGINAL BUDGET'!$B145)</f>
        <v/>
      </c>
      <c r="C33" s="271" t="str">
        <f>IF('ORIGINAL BUDGET'!$C145="","",'ORIGINAL BUDGET'!$C145)</f>
        <v/>
      </c>
      <c r="D33" s="272" t="str">
        <f>IF('ORIGINAL BUDGET'!$D145="","", 'ORIGINAL BUDGET'!$D145)</f>
        <v/>
      </c>
      <c r="E33" s="273" t="str">
        <f>IF('ORIGINAL BUDGET'!$E145="", "", 'ORIGINAL BUDGET'!$E145)</f>
        <v/>
      </c>
      <c r="F33" s="274">
        <f>IF('ORIGINAL BUDGET'!$F145="", "", 'ORIGINAL BUDGET'!$F145)</f>
        <v>0</v>
      </c>
      <c r="G33" s="559"/>
      <c r="H33" s="566" t="str">
        <f t="shared" si="18"/>
        <v/>
      </c>
      <c r="I33" s="277" t="str">
        <f>IF(D33="","",IF('ORIGINAL BUDGET'!$C$4="Maternal, Child and Adolescent Health","MCAH",IF('ORIGINAL BUDGET'!$C$4="Black Infant Health","BIH",IF('ORIGINAL BUDGET'!$C$4="Adolescent Family Life - Allocation","AFLP",IF('ORIGINAL BUDGET'!$C$4="Adolescent Family Life - CBO","AFLP","")))))</f>
        <v/>
      </c>
      <c r="J33" s="543"/>
      <c r="K33" s="544"/>
      <c r="L33" s="2304"/>
      <c r="M33" s="2305"/>
      <c r="N33" s="2147"/>
      <c r="O33" s="2148"/>
      <c r="P33" s="269">
        <v>21</v>
      </c>
      <c r="Q33" s="270">
        <f>IF('BR1'!$B145=0,0,'BR1'!$B145)</f>
        <v>0</v>
      </c>
      <c r="R33" s="271">
        <f>IF('BR1'!$C145="","",'BR1'!$C145)</f>
        <v>0</v>
      </c>
      <c r="S33" s="272">
        <f>IF('BR1'!$D145="","", 'BR1'!$D145)</f>
        <v>0</v>
      </c>
      <c r="T33" s="273">
        <f>IF('BR1'!$E145="", "", 'BR1'!$E145)</f>
        <v>0</v>
      </c>
      <c r="U33" s="274">
        <f>IF('BR1'!$F145="", "", 'BR1'!$F145)</f>
        <v>0</v>
      </c>
      <c r="V33" s="275">
        <f t="shared" si="9"/>
        <v>0</v>
      </c>
      <c r="W33" s="566" t="str">
        <f t="shared" si="0"/>
        <v/>
      </c>
      <c r="X33" s="277" t="str">
        <f t="shared" si="10"/>
        <v/>
      </c>
      <c r="Y33" s="543">
        <f t="shared" si="1"/>
        <v>0</v>
      </c>
      <c r="Z33" s="544">
        <f t="shared" si="11"/>
        <v>0</v>
      </c>
      <c r="AA33" s="2146"/>
      <c r="AB33" s="556">
        <f t="shared" si="2"/>
        <v>0</v>
      </c>
      <c r="AC33" s="2149"/>
      <c r="AD33" s="2149"/>
      <c r="AE33" s="269">
        <v>21</v>
      </c>
      <c r="AF33" s="270">
        <f>IF('BR2'!$B145="","",'BR2'!$B145)</f>
        <v>0</v>
      </c>
      <c r="AG33" s="271">
        <f>IF('BR2'!$C145="","",'BR2'!$C145)</f>
        <v>0</v>
      </c>
      <c r="AH33" s="272">
        <f>IF('BR2'!$D145="","", 'BR2'!$D145)</f>
        <v>0</v>
      </c>
      <c r="AI33" s="273">
        <f>IF('BR2'!$E145="", "", 'BR2'!$E145)</f>
        <v>0</v>
      </c>
      <c r="AJ33" s="274">
        <f>IF('BR2'!$F145="", "", 'BR2'!$F145)</f>
        <v>0</v>
      </c>
      <c r="AK33" s="275">
        <f t="shared" si="3"/>
        <v>0</v>
      </c>
      <c r="AL33" s="569" t="str">
        <f t="shared" si="4"/>
        <v/>
      </c>
      <c r="AM33" s="277" t="str">
        <f t="shared" si="12"/>
        <v/>
      </c>
      <c r="AN33" s="543">
        <f t="shared" si="13"/>
        <v>0</v>
      </c>
      <c r="AO33" s="544">
        <f t="shared" si="14"/>
        <v>0</v>
      </c>
      <c r="AP33" s="2146"/>
      <c r="AQ33" s="556">
        <f t="shared" si="5"/>
        <v>0</v>
      </c>
      <c r="AR33" s="2149"/>
      <c r="AS33" s="2149"/>
      <c r="AT33" s="282">
        <v>21</v>
      </c>
      <c r="AU33" s="283">
        <f>IF('BR3'!$B145=0,0,'BR3'!$B145)</f>
        <v>0</v>
      </c>
      <c r="AV33" s="284">
        <f>IF('BR3'!$C145="","",'BR3'!$C145)</f>
        <v>0</v>
      </c>
      <c r="AW33" s="285">
        <f>IF('BR3'!$D145="","", 'BR3'!$D145)</f>
        <v>0</v>
      </c>
      <c r="AX33" s="286">
        <f>IF('BR3'!$E145="", "", 'BR3'!$E145)</f>
        <v>0</v>
      </c>
      <c r="AY33" s="274">
        <f>IF('BR3'!$F145="", "", 'BR3'!$F145)</f>
        <v>0</v>
      </c>
      <c r="AZ33" s="275">
        <f t="shared" si="6"/>
        <v>0</v>
      </c>
      <c r="BA33" s="567" t="str">
        <f t="shared" si="7"/>
        <v/>
      </c>
      <c r="BB33" s="545" t="str">
        <f t="shared" si="15"/>
        <v/>
      </c>
      <c r="BC33" s="546">
        <f t="shared" si="16"/>
        <v>0</v>
      </c>
      <c r="BD33" s="547">
        <f t="shared" si="17"/>
        <v>0</v>
      </c>
      <c r="BE33" s="2150"/>
      <c r="BF33" s="556">
        <f t="shared" si="8"/>
        <v>0</v>
      </c>
      <c r="BG33" s="2149"/>
      <c r="BH33" s="2149"/>
      <c r="BI33" s="2149"/>
      <c r="BJ33" s="2149"/>
      <c r="BK33" s="2149"/>
      <c r="BL33" s="2149"/>
      <c r="BM33" s="2149"/>
      <c r="BN33" s="2149"/>
      <c r="BO33" s="2149"/>
      <c r="BP33" s="2149"/>
      <c r="BQ33" s="2149"/>
      <c r="BR33" s="2149"/>
      <c r="BS33" s="2149"/>
      <c r="BT33" s="2149"/>
      <c r="BU33" s="2149"/>
      <c r="BV33" s="2149"/>
      <c r="BW33" s="2149"/>
    </row>
    <row r="34" spans="1:75" s="2151" customFormat="1" ht="25.5" hidden="1">
      <c r="A34" s="276">
        <v>22</v>
      </c>
      <c r="B34" s="270" t="str">
        <f>IF('ORIGINAL BUDGET'!$B146="","",'ORIGINAL BUDGET'!$B146)</f>
        <v/>
      </c>
      <c r="C34" s="271" t="str">
        <f>IF('ORIGINAL BUDGET'!$C146="","",'ORIGINAL BUDGET'!$C146)</f>
        <v/>
      </c>
      <c r="D34" s="272" t="str">
        <f>IF('ORIGINAL BUDGET'!$D146="","", 'ORIGINAL BUDGET'!$D146)</f>
        <v/>
      </c>
      <c r="E34" s="273" t="str">
        <f>IF('ORIGINAL BUDGET'!$E146="", "", 'ORIGINAL BUDGET'!$E146)</f>
        <v/>
      </c>
      <c r="F34" s="274">
        <f>IF('ORIGINAL BUDGET'!$F146="", "", 'ORIGINAL BUDGET'!$F146)</f>
        <v>0</v>
      </c>
      <c r="G34" s="559"/>
      <c r="H34" s="566" t="str">
        <f t="shared" si="18"/>
        <v/>
      </c>
      <c r="I34" s="277" t="str">
        <f>IF(D34="","",IF('ORIGINAL BUDGET'!$C$4="Maternal, Child and Adolescent Health","MCAH",IF('ORIGINAL BUDGET'!$C$4="Black Infant Health","BIH",IF('ORIGINAL BUDGET'!$C$4="Adolescent Family Life - Allocation","AFLP",IF('ORIGINAL BUDGET'!$C$4="Adolescent Family Life - CBO","AFLP","")))))</f>
        <v/>
      </c>
      <c r="J34" s="543"/>
      <c r="K34" s="544"/>
      <c r="L34" s="2304"/>
      <c r="M34" s="2305"/>
      <c r="N34" s="2147"/>
      <c r="O34" s="2148"/>
      <c r="P34" s="269">
        <v>22</v>
      </c>
      <c r="Q34" s="270">
        <f>IF('BR1'!$B146=0,0,'BR1'!$B146)</f>
        <v>0</v>
      </c>
      <c r="R34" s="271">
        <f>IF('BR1'!$C146="","",'BR1'!$C146)</f>
        <v>0</v>
      </c>
      <c r="S34" s="272">
        <f>IF('BR1'!$D146="","", 'BR1'!$D146)</f>
        <v>0</v>
      </c>
      <c r="T34" s="273">
        <f>IF('BR1'!$E146="", "", 'BR1'!$E146)</f>
        <v>0</v>
      </c>
      <c r="U34" s="274">
        <f>IF('BR1'!$F146="", "", 'BR1'!$F146)</f>
        <v>0</v>
      </c>
      <c r="V34" s="275">
        <f t="shared" si="9"/>
        <v>0</v>
      </c>
      <c r="W34" s="566" t="str">
        <f t="shared" si="0"/>
        <v/>
      </c>
      <c r="X34" s="277" t="str">
        <f t="shared" si="10"/>
        <v/>
      </c>
      <c r="Y34" s="543">
        <f t="shared" si="1"/>
        <v>0</v>
      </c>
      <c r="Z34" s="544">
        <f t="shared" si="11"/>
        <v>0</v>
      </c>
      <c r="AA34" s="2146"/>
      <c r="AB34" s="556">
        <f t="shared" si="2"/>
        <v>0</v>
      </c>
      <c r="AC34" s="2149"/>
      <c r="AD34" s="2149"/>
      <c r="AE34" s="269">
        <v>22</v>
      </c>
      <c r="AF34" s="270">
        <f>IF('BR2'!$B146="","",'BR2'!$B146)</f>
        <v>0</v>
      </c>
      <c r="AG34" s="271">
        <f>IF('BR2'!$C146="","",'BR2'!$C146)</f>
        <v>0</v>
      </c>
      <c r="AH34" s="272">
        <f>IF('BR2'!$D146="","", 'BR2'!$D146)</f>
        <v>0</v>
      </c>
      <c r="AI34" s="273">
        <f>IF('BR2'!$E146="", "", 'BR2'!$E146)</f>
        <v>0</v>
      </c>
      <c r="AJ34" s="274">
        <f>IF('BR2'!$F146="", "", 'BR2'!$F146)</f>
        <v>0</v>
      </c>
      <c r="AK34" s="275">
        <f t="shared" si="3"/>
        <v>0</v>
      </c>
      <c r="AL34" s="569" t="str">
        <f t="shared" si="4"/>
        <v/>
      </c>
      <c r="AM34" s="277" t="str">
        <f t="shared" si="12"/>
        <v/>
      </c>
      <c r="AN34" s="543">
        <f t="shared" si="13"/>
        <v>0</v>
      </c>
      <c r="AO34" s="544">
        <f t="shared" si="14"/>
        <v>0</v>
      </c>
      <c r="AP34" s="2146"/>
      <c r="AQ34" s="556">
        <f t="shared" si="5"/>
        <v>0</v>
      </c>
      <c r="AR34" s="2149"/>
      <c r="AS34" s="2149"/>
      <c r="AT34" s="282">
        <v>22</v>
      </c>
      <c r="AU34" s="283">
        <f>IF('BR3'!$B146=0,0,'BR3'!$B146)</f>
        <v>0</v>
      </c>
      <c r="AV34" s="284">
        <f>IF('BR3'!$C146="","",'BR3'!$C146)</f>
        <v>0</v>
      </c>
      <c r="AW34" s="285">
        <f>IF('BR3'!$D146="","", 'BR3'!$D146)</f>
        <v>0</v>
      </c>
      <c r="AX34" s="286">
        <f>IF('BR3'!$E146="", "", 'BR3'!$E146)</f>
        <v>0</v>
      </c>
      <c r="AY34" s="274">
        <f>IF('BR3'!$F146="", "", 'BR3'!$F146)</f>
        <v>0</v>
      </c>
      <c r="AZ34" s="275">
        <f t="shared" si="6"/>
        <v>0</v>
      </c>
      <c r="BA34" s="567" t="str">
        <f t="shared" si="7"/>
        <v/>
      </c>
      <c r="BB34" s="545" t="str">
        <f t="shared" si="15"/>
        <v/>
      </c>
      <c r="BC34" s="546">
        <f t="shared" si="16"/>
        <v>0</v>
      </c>
      <c r="BD34" s="547">
        <f t="shared" si="17"/>
        <v>0</v>
      </c>
      <c r="BE34" s="2150"/>
      <c r="BF34" s="556">
        <f t="shared" si="8"/>
        <v>0</v>
      </c>
      <c r="BG34" s="2149"/>
      <c r="BH34" s="2149"/>
      <c r="BI34" s="2149"/>
      <c r="BJ34" s="2149"/>
      <c r="BK34" s="2149"/>
      <c r="BL34" s="2149"/>
      <c r="BM34" s="2149"/>
      <c r="BN34" s="2149"/>
      <c r="BO34" s="2149"/>
      <c r="BP34" s="2149"/>
      <c r="BQ34" s="2149"/>
      <c r="BR34" s="2149"/>
      <c r="BS34" s="2149"/>
      <c r="BT34" s="2149"/>
      <c r="BU34" s="2149"/>
      <c r="BV34" s="2149"/>
      <c r="BW34" s="2149"/>
    </row>
    <row r="35" spans="1:75" s="2151" customFormat="1" ht="25.5" hidden="1">
      <c r="A35" s="276">
        <v>23</v>
      </c>
      <c r="B35" s="270" t="str">
        <f>IF('ORIGINAL BUDGET'!$B147="","",'ORIGINAL BUDGET'!$B147)</f>
        <v/>
      </c>
      <c r="C35" s="271" t="str">
        <f>IF('ORIGINAL BUDGET'!$C147="","",'ORIGINAL BUDGET'!$C147)</f>
        <v/>
      </c>
      <c r="D35" s="272" t="str">
        <f>IF('ORIGINAL BUDGET'!$D147="","", 'ORIGINAL BUDGET'!$D147)</f>
        <v/>
      </c>
      <c r="E35" s="273" t="str">
        <f>IF('ORIGINAL BUDGET'!$E147="", "", 'ORIGINAL BUDGET'!$E147)</f>
        <v/>
      </c>
      <c r="F35" s="274">
        <f>IF('ORIGINAL BUDGET'!$F147="", "", 'ORIGINAL BUDGET'!$F147)</f>
        <v>0</v>
      </c>
      <c r="G35" s="559"/>
      <c r="H35" s="566" t="str">
        <f t="shared" si="18"/>
        <v/>
      </c>
      <c r="I35" s="277" t="str">
        <f>IF(D35="","",IF('ORIGINAL BUDGET'!$C$4="Maternal, Child and Adolescent Health","MCAH",IF('ORIGINAL BUDGET'!$C$4="Black Infant Health","BIH",IF('ORIGINAL BUDGET'!$C$4="Adolescent Family Life - Allocation","AFLP",IF('ORIGINAL BUDGET'!$C$4="Adolescent Family Life - CBO","AFLP","")))))</f>
        <v/>
      </c>
      <c r="J35" s="543"/>
      <c r="K35" s="544"/>
      <c r="L35" s="2304"/>
      <c r="M35" s="2305"/>
      <c r="N35" s="2147"/>
      <c r="O35" s="2148"/>
      <c r="P35" s="269">
        <v>23</v>
      </c>
      <c r="Q35" s="270">
        <f>IF('BR1'!$B147=0,0,'BR1'!$B147)</f>
        <v>0</v>
      </c>
      <c r="R35" s="271">
        <f>IF('BR1'!$C147="","",'BR1'!$C147)</f>
        <v>0</v>
      </c>
      <c r="S35" s="272">
        <f>IF('BR1'!$D147="","", 'BR1'!$D147)</f>
        <v>0</v>
      </c>
      <c r="T35" s="273">
        <f>IF('BR1'!$E147="", "", 'BR1'!$E147)</f>
        <v>0</v>
      </c>
      <c r="U35" s="274">
        <f>IF('BR1'!$F147="", "", 'BR1'!$F147)</f>
        <v>0</v>
      </c>
      <c r="V35" s="275">
        <f t="shared" si="9"/>
        <v>0</v>
      </c>
      <c r="W35" s="566" t="str">
        <f t="shared" si="0"/>
        <v/>
      </c>
      <c r="X35" s="277" t="str">
        <f t="shared" si="10"/>
        <v/>
      </c>
      <c r="Y35" s="543">
        <f t="shared" si="1"/>
        <v>0</v>
      </c>
      <c r="Z35" s="544">
        <f t="shared" si="11"/>
        <v>0</v>
      </c>
      <c r="AA35" s="2146"/>
      <c r="AB35" s="556">
        <f t="shared" si="2"/>
        <v>0</v>
      </c>
      <c r="AC35" s="2149"/>
      <c r="AD35" s="2149"/>
      <c r="AE35" s="269">
        <v>23</v>
      </c>
      <c r="AF35" s="270">
        <f>IF('BR2'!$B147="","",'BR2'!$B147)</f>
        <v>0</v>
      </c>
      <c r="AG35" s="271">
        <f>IF('BR2'!$C147="","",'BR2'!$C147)</f>
        <v>0</v>
      </c>
      <c r="AH35" s="272">
        <f>IF('BR2'!$D147="","", 'BR2'!$D147)</f>
        <v>0</v>
      </c>
      <c r="AI35" s="273">
        <f>IF('BR2'!$E147="", "", 'BR2'!$E147)</f>
        <v>0</v>
      </c>
      <c r="AJ35" s="274">
        <f>IF('BR2'!$F147="", "", 'BR2'!$F147)</f>
        <v>0</v>
      </c>
      <c r="AK35" s="275">
        <f t="shared" si="3"/>
        <v>0</v>
      </c>
      <c r="AL35" s="569" t="str">
        <f t="shared" si="4"/>
        <v/>
      </c>
      <c r="AM35" s="277" t="str">
        <f t="shared" si="12"/>
        <v/>
      </c>
      <c r="AN35" s="543">
        <f t="shared" si="13"/>
        <v>0</v>
      </c>
      <c r="AO35" s="544">
        <f t="shared" si="14"/>
        <v>0</v>
      </c>
      <c r="AP35" s="2146"/>
      <c r="AQ35" s="556">
        <f t="shared" si="5"/>
        <v>0</v>
      </c>
      <c r="AR35" s="2149"/>
      <c r="AS35" s="2149"/>
      <c r="AT35" s="282">
        <v>23</v>
      </c>
      <c r="AU35" s="283">
        <f>IF('BR3'!$B147=0,0,'BR3'!$B147)</f>
        <v>0</v>
      </c>
      <c r="AV35" s="284">
        <f>IF('BR3'!$C147="","",'BR3'!$C147)</f>
        <v>0</v>
      </c>
      <c r="AW35" s="285">
        <f>IF('BR3'!$D147="","", 'BR3'!$D147)</f>
        <v>0</v>
      </c>
      <c r="AX35" s="286">
        <f>IF('BR3'!$E147="", "", 'BR3'!$E147)</f>
        <v>0</v>
      </c>
      <c r="AY35" s="274">
        <f>IF('BR3'!$F147="", "", 'BR3'!$F147)</f>
        <v>0</v>
      </c>
      <c r="AZ35" s="275">
        <f t="shared" si="6"/>
        <v>0</v>
      </c>
      <c r="BA35" s="567" t="str">
        <f t="shared" si="7"/>
        <v/>
      </c>
      <c r="BB35" s="545" t="str">
        <f t="shared" si="15"/>
        <v/>
      </c>
      <c r="BC35" s="546">
        <f t="shared" si="16"/>
        <v>0</v>
      </c>
      <c r="BD35" s="547">
        <f t="shared" si="17"/>
        <v>0</v>
      </c>
      <c r="BE35" s="2150"/>
      <c r="BF35" s="556">
        <f t="shared" si="8"/>
        <v>0</v>
      </c>
      <c r="BG35" s="2149"/>
      <c r="BH35" s="2149"/>
      <c r="BI35" s="2149"/>
      <c r="BJ35" s="2149"/>
      <c r="BK35" s="2149"/>
      <c r="BL35" s="2149"/>
      <c r="BM35" s="2149"/>
      <c r="BN35" s="2149"/>
      <c r="BO35" s="2149"/>
      <c r="BP35" s="2149"/>
      <c r="BQ35" s="2149"/>
      <c r="BR35" s="2149"/>
      <c r="BS35" s="2149"/>
      <c r="BT35" s="2149"/>
      <c r="BU35" s="2149"/>
      <c r="BV35" s="2149"/>
      <c r="BW35" s="2149"/>
    </row>
    <row r="36" spans="1:75" s="2151" customFormat="1" ht="25.5" hidden="1">
      <c r="A36" s="276">
        <v>24</v>
      </c>
      <c r="B36" s="270" t="str">
        <f>IF('ORIGINAL BUDGET'!$B148="","",'ORIGINAL BUDGET'!$B148)</f>
        <v/>
      </c>
      <c r="C36" s="271" t="str">
        <f>IF('ORIGINAL BUDGET'!$C148="","",'ORIGINAL BUDGET'!$C148)</f>
        <v/>
      </c>
      <c r="D36" s="272" t="str">
        <f>IF('ORIGINAL BUDGET'!$D148="","", 'ORIGINAL BUDGET'!$D148)</f>
        <v/>
      </c>
      <c r="E36" s="273" t="str">
        <f>IF('ORIGINAL BUDGET'!$E148="", "", 'ORIGINAL BUDGET'!$E148)</f>
        <v/>
      </c>
      <c r="F36" s="274">
        <f>IF('ORIGINAL BUDGET'!$F148="", "", 'ORIGINAL BUDGET'!$F148)</f>
        <v>0</v>
      </c>
      <c r="G36" s="559"/>
      <c r="H36" s="566" t="str">
        <f t="shared" si="18"/>
        <v/>
      </c>
      <c r="I36" s="277" t="str">
        <f>IF(D36="","",IF('ORIGINAL BUDGET'!$C$4="Maternal, Child and Adolescent Health","MCAH",IF('ORIGINAL BUDGET'!$C$4="Black Infant Health","BIH",IF('ORIGINAL BUDGET'!$C$4="Adolescent Family Life - Allocation","AFLP",IF('ORIGINAL BUDGET'!$C$4="Adolescent Family Life - CBO","AFLP","")))))</f>
        <v/>
      </c>
      <c r="J36" s="543"/>
      <c r="K36" s="544"/>
      <c r="L36" s="2304"/>
      <c r="M36" s="2305"/>
      <c r="N36" s="2147"/>
      <c r="O36" s="2148"/>
      <c r="P36" s="269">
        <v>24</v>
      </c>
      <c r="Q36" s="270">
        <f>IF('BR1'!$B148=0,0,'BR1'!$B148)</f>
        <v>0</v>
      </c>
      <c r="R36" s="271">
        <f>IF('BR1'!$C148="","",'BR1'!$C148)</f>
        <v>0</v>
      </c>
      <c r="S36" s="272">
        <f>IF('BR1'!$D148="","", 'BR1'!$D148)</f>
        <v>0</v>
      </c>
      <c r="T36" s="273">
        <f>IF('BR1'!$E148="", "", 'BR1'!$E148)</f>
        <v>0</v>
      </c>
      <c r="U36" s="274">
        <f>IF('BR1'!$F148="", "", 'BR1'!$F148)</f>
        <v>0</v>
      </c>
      <c r="V36" s="275">
        <f t="shared" si="9"/>
        <v>0</v>
      </c>
      <c r="W36" s="566" t="str">
        <f t="shared" si="0"/>
        <v/>
      </c>
      <c r="X36" s="277" t="str">
        <f t="shared" si="10"/>
        <v/>
      </c>
      <c r="Y36" s="543">
        <f t="shared" si="1"/>
        <v>0</v>
      </c>
      <c r="Z36" s="544">
        <f t="shared" si="11"/>
        <v>0</v>
      </c>
      <c r="AA36" s="2146"/>
      <c r="AB36" s="556">
        <f t="shared" si="2"/>
        <v>0</v>
      </c>
      <c r="AC36" s="2149"/>
      <c r="AD36" s="2149"/>
      <c r="AE36" s="269">
        <v>24</v>
      </c>
      <c r="AF36" s="270">
        <f>IF('BR2'!$B148="","",'BR2'!$B148)</f>
        <v>0</v>
      </c>
      <c r="AG36" s="271">
        <f>IF('BR2'!$C148="","",'BR2'!$C148)</f>
        <v>0</v>
      </c>
      <c r="AH36" s="272">
        <f>IF('BR2'!$D148="","", 'BR2'!$D148)</f>
        <v>0</v>
      </c>
      <c r="AI36" s="273">
        <f>IF('BR2'!$E148="", "", 'BR2'!$E148)</f>
        <v>0</v>
      </c>
      <c r="AJ36" s="274">
        <f>IF('BR2'!$F148="", "", 'BR2'!$F148)</f>
        <v>0</v>
      </c>
      <c r="AK36" s="275">
        <f t="shared" si="3"/>
        <v>0</v>
      </c>
      <c r="AL36" s="569" t="str">
        <f t="shared" si="4"/>
        <v/>
      </c>
      <c r="AM36" s="277" t="str">
        <f t="shared" si="12"/>
        <v/>
      </c>
      <c r="AN36" s="543">
        <f t="shared" si="13"/>
        <v>0</v>
      </c>
      <c r="AO36" s="544">
        <f t="shared" si="14"/>
        <v>0</v>
      </c>
      <c r="AP36" s="2146"/>
      <c r="AQ36" s="556">
        <f t="shared" si="5"/>
        <v>0</v>
      </c>
      <c r="AR36" s="2149"/>
      <c r="AS36" s="2149"/>
      <c r="AT36" s="282">
        <v>24</v>
      </c>
      <c r="AU36" s="283">
        <f>IF('BR3'!$B148=0,0,'BR3'!$B148)</f>
        <v>0</v>
      </c>
      <c r="AV36" s="284">
        <f>IF('BR3'!$C148="","",'BR3'!$C148)</f>
        <v>0</v>
      </c>
      <c r="AW36" s="285">
        <f>IF('BR3'!$D148="","", 'BR3'!$D148)</f>
        <v>0</v>
      </c>
      <c r="AX36" s="286">
        <f>IF('BR3'!$E148="", "", 'BR3'!$E148)</f>
        <v>0</v>
      </c>
      <c r="AY36" s="274">
        <f>IF('BR3'!$F148="", "", 'BR3'!$F148)</f>
        <v>0</v>
      </c>
      <c r="AZ36" s="275">
        <f t="shared" si="6"/>
        <v>0</v>
      </c>
      <c r="BA36" s="567" t="str">
        <f t="shared" si="7"/>
        <v/>
      </c>
      <c r="BB36" s="545" t="str">
        <f t="shared" si="15"/>
        <v/>
      </c>
      <c r="BC36" s="546">
        <f t="shared" si="16"/>
        <v>0</v>
      </c>
      <c r="BD36" s="547">
        <f t="shared" si="17"/>
        <v>0</v>
      </c>
      <c r="BE36" s="2150"/>
      <c r="BF36" s="556">
        <f t="shared" si="8"/>
        <v>0</v>
      </c>
      <c r="BG36" s="2149"/>
      <c r="BH36" s="2149"/>
      <c r="BI36" s="2149"/>
      <c r="BJ36" s="2149"/>
      <c r="BK36" s="2149"/>
      <c r="BL36" s="2149"/>
      <c r="BM36" s="2149"/>
      <c r="BN36" s="2149"/>
      <c r="BO36" s="2149"/>
      <c r="BP36" s="2149"/>
      <c r="BQ36" s="2149"/>
      <c r="BR36" s="2149"/>
      <c r="BS36" s="2149"/>
      <c r="BT36" s="2149"/>
      <c r="BU36" s="2149"/>
      <c r="BV36" s="2149"/>
      <c r="BW36" s="2149"/>
    </row>
    <row r="37" spans="1:75" s="2151" customFormat="1" ht="25.5" hidden="1">
      <c r="A37" s="276">
        <v>25</v>
      </c>
      <c r="B37" s="270" t="str">
        <f>IF('ORIGINAL BUDGET'!$B149="","",'ORIGINAL BUDGET'!$B149)</f>
        <v/>
      </c>
      <c r="C37" s="271" t="str">
        <f>IF('ORIGINAL BUDGET'!$C149="","",'ORIGINAL BUDGET'!$C149)</f>
        <v/>
      </c>
      <c r="D37" s="272" t="str">
        <f>IF('ORIGINAL BUDGET'!$D149="","", 'ORIGINAL BUDGET'!$D149)</f>
        <v/>
      </c>
      <c r="E37" s="273" t="str">
        <f>IF('ORIGINAL BUDGET'!$E149="", "", 'ORIGINAL BUDGET'!$E149)</f>
        <v/>
      </c>
      <c r="F37" s="274">
        <f>IF('ORIGINAL BUDGET'!$F149="", "", 'ORIGINAL BUDGET'!$F149)</f>
        <v>0</v>
      </c>
      <c r="G37" s="275"/>
      <c r="H37" s="566" t="str">
        <f t="shared" si="18"/>
        <v/>
      </c>
      <c r="I37" s="277" t="str">
        <f>IF(D37="","",IF('ORIGINAL BUDGET'!$C$4="Maternal, Child and Adolescent Health","MCAH",IF('ORIGINAL BUDGET'!$C$4="Black Infant Health","BIH",IF('ORIGINAL BUDGET'!$C$4="Adolescent Family Life - Allocation","AFLP",IF('ORIGINAL BUDGET'!$C$4="Adolescent Family Life - CBO","AFLP","")))))</f>
        <v/>
      </c>
      <c r="J37" s="543"/>
      <c r="K37" s="544"/>
      <c r="L37" s="2304"/>
      <c r="M37" s="2305"/>
      <c r="N37" s="2147"/>
      <c r="O37" s="2148"/>
      <c r="P37" s="269">
        <v>25</v>
      </c>
      <c r="Q37" s="270">
        <f>IF('BR1'!$B149=0,0,'BR1'!$B149)</f>
        <v>0</v>
      </c>
      <c r="R37" s="271">
        <f>IF('BR1'!$C149="","",'BR1'!$C149)</f>
        <v>0</v>
      </c>
      <c r="S37" s="272">
        <f>IF('BR1'!$D149="","", 'BR1'!$D149)</f>
        <v>0</v>
      </c>
      <c r="T37" s="273">
        <f>IF('BR1'!$E149="", "", 'BR1'!$E149)</f>
        <v>0</v>
      </c>
      <c r="U37" s="274">
        <f>IF('BR1'!$F149="", "", 'BR1'!$F149)</f>
        <v>0</v>
      </c>
      <c r="V37" s="275">
        <f t="shared" si="9"/>
        <v>0</v>
      </c>
      <c r="W37" s="566" t="str">
        <f t="shared" si="0"/>
        <v/>
      </c>
      <c r="X37" s="277" t="str">
        <f t="shared" si="10"/>
        <v/>
      </c>
      <c r="Y37" s="543">
        <f t="shared" si="1"/>
        <v>0</v>
      </c>
      <c r="Z37" s="544">
        <f t="shared" si="11"/>
        <v>0</v>
      </c>
      <c r="AA37" s="2146"/>
      <c r="AB37" s="557">
        <f t="shared" si="2"/>
        <v>0</v>
      </c>
      <c r="AC37" s="2149"/>
      <c r="AD37" s="2149"/>
      <c r="AE37" s="269">
        <v>25</v>
      </c>
      <c r="AF37" s="270">
        <f>IF('BR2'!$B149="","",'BR2'!$B149)</f>
        <v>0</v>
      </c>
      <c r="AG37" s="271">
        <f>IF('BR2'!$C149="","",'BR2'!$C149)</f>
        <v>0</v>
      </c>
      <c r="AH37" s="272">
        <f>IF('BR2'!$D149="","", 'BR2'!$D149)</f>
        <v>0</v>
      </c>
      <c r="AI37" s="273">
        <f>IF('BR2'!$E149="", "", 'BR2'!$E149)</f>
        <v>0</v>
      </c>
      <c r="AJ37" s="274">
        <f>IF('BR2'!$F149="", "", 'BR2'!$F149)</f>
        <v>0</v>
      </c>
      <c r="AK37" s="275">
        <f t="shared" si="3"/>
        <v>0</v>
      </c>
      <c r="AL37" s="569" t="str">
        <f t="shared" si="4"/>
        <v/>
      </c>
      <c r="AM37" s="277" t="str">
        <f t="shared" si="12"/>
        <v/>
      </c>
      <c r="AN37" s="543">
        <f t="shared" si="13"/>
        <v>0</v>
      </c>
      <c r="AO37" s="544">
        <f t="shared" si="14"/>
        <v>0</v>
      </c>
      <c r="AP37" s="2146"/>
      <c r="AQ37" s="557">
        <f t="shared" si="5"/>
        <v>0</v>
      </c>
      <c r="AR37" s="2149"/>
      <c r="AS37" s="2149"/>
      <c r="AT37" s="282">
        <v>25</v>
      </c>
      <c r="AU37" s="283">
        <f>IF('BR3'!$B149=0,0,'BR3'!$B149)</f>
        <v>0</v>
      </c>
      <c r="AV37" s="284">
        <f>IF('BR3'!$C149="","",'BR3'!$C149)</f>
        <v>0</v>
      </c>
      <c r="AW37" s="285">
        <f>IF('BR3'!$D149="","", 'BR3'!$D149)</f>
        <v>0</v>
      </c>
      <c r="AX37" s="286">
        <f>IF('BR3'!$E149="", "", 'BR3'!$E149)</f>
        <v>0</v>
      </c>
      <c r="AY37" s="274">
        <f>IF('BR3'!$F149="", "", 'BR3'!$F149)</f>
        <v>0</v>
      </c>
      <c r="AZ37" s="275">
        <f t="shared" si="6"/>
        <v>0</v>
      </c>
      <c r="BA37" s="567" t="str">
        <f t="shared" si="7"/>
        <v/>
      </c>
      <c r="BB37" s="545" t="str">
        <f t="shared" si="15"/>
        <v/>
      </c>
      <c r="BC37" s="546">
        <f t="shared" si="16"/>
        <v>0</v>
      </c>
      <c r="BD37" s="547">
        <f t="shared" si="17"/>
        <v>0</v>
      </c>
      <c r="BE37" s="2150"/>
      <c r="BF37" s="557">
        <f t="shared" si="8"/>
        <v>0</v>
      </c>
      <c r="BG37" s="2149"/>
      <c r="BH37" s="2149"/>
      <c r="BI37" s="2149"/>
      <c r="BJ37" s="2149"/>
      <c r="BK37" s="2149"/>
      <c r="BL37" s="2149"/>
      <c r="BM37" s="2149"/>
      <c r="BN37" s="2149"/>
      <c r="BO37" s="2149"/>
      <c r="BP37" s="2149"/>
      <c r="BQ37" s="2149"/>
      <c r="BR37" s="2149"/>
      <c r="BS37" s="2149"/>
      <c r="BT37" s="2149"/>
      <c r="BU37" s="2149"/>
      <c r="BV37" s="2149"/>
      <c r="BW37" s="2149"/>
    </row>
    <row r="38" spans="1:75" s="2151" customFormat="1" ht="25.5" hidden="1">
      <c r="A38" s="533"/>
      <c r="B38" s="533"/>
      <c r="C38" s="534"/>
      <c r="D38" s="535"/>
      <c r="E38" s="536"/>
      <c r="F38" s="536"/>
      <c r="G38" s="537"/>
      <c r="H38" s="538"/>
      <c r="I38" s="539"/>
      <c r="J38" s="540"/>
      <c r="K38" s="541"/>
      <c r="L38" s="2153"/>
      <c r="M38" s="542"/>
      <c r="N38" s="2154"/>
      <c r="O38" s="2155"/>
      <c r="P38" s="533"/>
      <c r="Q38" s="533"/>
      <c r="R38" s="534"/>
      <c r="S38" s="535"/>
      <c r="T38" s="536"/>
      <c r="U38" s="536"/>
      <c r="V38" s="537"/>
      <c r="W38" s="538"/>
      <c r="X38" s="539"/>
      <c r="Y38" s="540"/>
      <c r="Z38" s="541"/>
      <c r="AA38" s="2153"/>
      <c r="AB38" s="542"/>
      <c r="AC38" s="2156"/>
      <c r="AD38" s="2156"/>
      <c r="AE38" s="533"/>
      <c r="AF38" s="533"/>
      <c r="AG38" s="534"/>
      <c r="AH38" s="535"/>
      <c r="AI38" s="536"/>
      <c r="AJ38" s="536"/>
      <c r="AK38" s="537"/>
      <c r="AL38" s="539"/>
      <c r="AM38" s="539"/>
      <c r="AN38" s="540"/>
      <c r="AO38" s="541"/>
      <c r="AP38" s="2153"/>
      <c r="AQ38" s="542"/>
      <c r="AR38" s="2156"/>
      <c r="AS38" s="2156"/>
      <c r="AT38" s="533"/>
      <c r="AU38" s="533"/>
      <c r="AV38" s="534"/>
      <c r="AW38" s="535"/>
      <c r="AX38" s="536"/>
      <c r="AY38" s="536"/>
      <c r="AZ38" s="537"/>
      <c r="BA38" s="538"/>
      <c r="BB38" s="539"/>
      <c r="BC38" s="540"/>
      <c r="BD38" s="541"/>
      <c r="BE38" s="2153"/>
      <c r="BF38" s="542"/>
      <c r="BG38" s="2156"/>
      <c r="BH38" s="2156"/>
      <c r="BI38" s="2149"/>
      <c r="BJ38" s="2149"/>
      <c r="BK38" s="2149"/>
      <c r="BL38" s="2149"/>
      <c r="BM38" s="2149"/>
      <c r="BN38" s="2149"/>
      <c r="BO38" s="2149"/>
      <c r="BP38" s="2149"/>
      <c r="BQ38" s="2149"/>
      <c r="BR38" s="2149"/>
      <c r="BS38" s="2149"/>
      <c r="BT38" s="2149"/>
      <c r="BU38" s="2149"/>
      <c r="BV38" s="2149"/>
      <c r="BW38" s="2149"/>
    </row>
    <row r="39" spans="1:75" s="2151" customFormat="1" ht="25.5" hidden="1" customHeight="1">
      <c r="A39" s="533"/>
      <c r="B39" s="533"/>
      <c r="C39" s="534"/>
      <c r="D39" s="535"/>
      <c r="E39" s="536"/>
      <c r="F39" s="536"/>
      <c r="G39" s="537"/>
      <c r="H39" s="538"/>
      <c r="I39" s="539"/>
      <c r="J39" s="540"/>
      <c r="K39" s="541"/>
      <c r="L39" s="2153"/>
      <c r="M39" s="542"/>
      <c r="N39" s="2154"/>
      <c r="O39" s="2155"/>
      <c r="P39" s="533"/>
      <c r="Q39" s="533"/>
      <c r="R39" s="534"/>
      <c r="S39" s="535"/>
      <c r="T39" s="536"/>
      <c r="U39" s="536"/>
      <c r="V39" s="537"/>
      <c r="W39" s="538"/>
      <c r="X39" s="539"/>
      <c r="Y39" s="540"/>
      <c r="Z39" s="541"/>
      <c r="AA39" s="2153"/>
      <c r="AB39" s="542"/>
      <c r="AC39" s="2156"/>
      <c r="AD39" s="2156"/>
      <c r="AE39" s="533"/>
      <c r="AF39" s="533"/>
      <c r="AG39" s="534"/>
      <c r="AH39" s="535"/>
      <c r="AI39" s="536"/>
      <c r="AJ39" s="536"/>
      <c r="AK39" s="537"/>
      <c r="AL39" s="539"/>
      <c r="AM39" s="539"/>
      <c r="AN39" s="540"/>
      <c r="AO39" s="541"/>
      <c r="AP39" s="2153"/>
      <c r="AQ39" s="542"/>
      <c r="AR39" s="2156"/>
      <c r="AS39" s="2156"/>
      <c r="AT39" s="533"/>
      <c r="AU39" s="533"/>
      <c r="AV39" s="534"/>
      <c r="AW39" s="535"/>
      <c r="AX39" s="536"/>
      <c r="AY39" s="536"/>
      <c r="AZ39" s="537"/>
      <c r="BA39" s="538"/>
      <c r="BB39" s="539"/>
      <c r="BC39" s="540"/>
      <c r="BD39" s="541"/>
      <c r="BE39" s="2153"/>
      <c r="BF39" s="542"/>
      <c r="BG39" s="2156"/>
      <c r="BH39" s="2156"/>
      <c r="BI39" s="2149"/>
      <c r="BJ39" s="2149"/>
      <c r="BK39" s="2149"/>
      <c r="BL39" s="2149"/>
      <c r="BM39" s="2149"/>
      <c r="BN39" s="2149"/>
      <c r="BO39" s="2149"/>
      <c r="BP39" s="2149"/>
      <c r="BQ39" s="2149"/>
      <c r="BR39" s="2149"/>
      <c r="BS39" s="2149"/>
      <c r="BT39" s="2149"/>
      <c r="BU39" s="2149"/>
      <c r="BV39" s="2149"/>
      <c r="BW39" s="2149"/>
    </row>
    <row r="40" spans="1:75" s="2151" customFormat="1" ht="25.5" hidden="1" customHeight="1">
      <c r="A40" s="533"/>
      <c r="B40" s="533"/>
      <c r="C40" s="534"/>
      <c r="D40" s="535"/>
      <c r="E40" s="536"/>
      <c r="F40" s="536"/>
      <c r="G40" s="537"/>
      <c r="H40" s="538"/>
      <c r="I40" s="539"/>
      <c r="J40" s="540"/>
      <c r="K40" s="541"/>
      <c r="L40" s="2153"/>
      <c r="M40" s="542"/>
      <c r="N40" s="2154"/>
      <c r="O40" s="2155"/>
      <c r="P40" s="533"/>
      <c r="Q40" s="533"/>
      <c r="R40" s="534"/>
      <c r="S40" s="535"/>
      <c r="T40" s="536"/>
      <c r="U40" s="536"/>
      <c r="V40" s="537"/>
      <c r="W40" s="538"/>
      <c r="X40" s="539"/>
      <c r="Y40" s="540"/>
      <c r="Z40" s="541"/>
      <c r="AA40" s="2153"/>
      <c r="AB40" s="542"/>
      <c r="AC40" s="2156"/>
      <c r="AD40" s="2156"/>
      <c r="AE40" s="533"/>
      <c r="AF40" s="533"/>
      <c r="AG40" s="534"/>
      <c r="AH40" s="535"/>
      <c r="AI40" s="536"/>
      <c r="AJ40" s="536"/>
      <c r="AK40" s="537"/>
      <c r="AL40" s="539"/>
      <c r="AM40" s="539"/>
      <c r="AN40" s="540"/>
      <c r="AO40" s="541"/>
      <c r="AP40" s="2153"/>
      <c r="AQ40" s="542"/>
      <c r="AR40" s="2156"/>
      <c r="AS40" s="2156"/>
      <c r="AT40" s="533"/>
      <c r="AU40" s="533"/>
      <c r="AV40" s="534"/>
      <c r="AW40" s="535"/>
      <c r="AX40" s="536"/>
      <c r="AY40" s="536"/>
      <c r="AZ40" s="537"/>
      <c r="BA40" s="538"/>
      <c r="BB40" s="539"/>
      <c r="BC40" s="540"/>
      <c r="BD40" s="541"/>
      <c r="BE40" s="2153"/>
      <c r="BF40" s="542"/>
      <c r="BG40" s="2156"/>
      <c r="BH40" s="2156"/>
      <c r="BI40" s="2149"/>
      <c r="BJ40" s="2149"/>
      <c r="BK40" s="2149"/>
      <c r="BL40" s="2149"/>
      <c r="BM40" s="2149"/>
      <c r="BN40" s="2149"/>
      <c r="BO40" s="2149"/>
      <c r="BP40" s="2149"/>
      <c r="BQ40" s="2149"/>
      <c r="BR40" s="2149"/>
      <c r="BS40" s="2149"/>
      <c r="BT40" s="2149"/>
      <c r="BU40" s="2149"/>
      <c r="BV40" s="2149"/>
      <c r="BW40" s="2149"/>
    </row>
    <row r="41" spans="1:75" s="2151" customFormat="1" ht="25.5" hidden="1" customHeight="1">
      <c r="A41" s="533"/>
      <c r="B41" s="533"/>
      <c r="C41" s="534"/>
      <c r="D41" s="535"/>
      <c r="E41" s="536"/>
      <c r="F41" s="536"/>
      <c r="G41" s="537"/>
      <c r="H41" s="538"/>
      <c r="I41" s="539"/>
      <c r="J41" s="540"/>
      <c r="K41" s="541"/>
      <c r="L41" s="2153"/>
      <c r="M41" s="542"/>
      <c r="N41" s="2154"/>
      <c r="O41" s="2155"/>
      <c r="P41" s="533"/>
      <c r="Q41" s="533"/>
      <c r="R41" s="534"/>
      <c r="S41" s="535"/>
      <c r="T41" s="536"/>
      <c r="U41" s="536"/>
      <c r="V41" s="537"/>
      <c r="W41" s="538"/>
      <c r="X41" s="539"/>
      <c r="Y41" s="540"/>
      <c r="Z41" s="541"/>
      <c r="AA41" s="2153"/>
      <c r="AB41" s="542"/>
      <c r="AC41" s="2156"/>
      <c r="AD41" s="2156"/>
      <c r="AE41" s="533"/>
      <c r="AF41" s="533"/>
      <c r="AG41" s="534"/>
      <c r="AH41" s="535"/>
      <c r="AI41" s="536"/>
      <c r="AJ41" s="536"/>
      <c r="AK41" s="537"/>
      <c r="AL41" s="539"/>
      <c r="AM41" s="539"/>
      <c r="AN41" s="540"/>
      <c r="AO41" s="541"/>
      <c r="AP41" s="2153"/>
      <c r="AQ41" s="542"/>
      <c r="AR41" s="2156"/>
      <c r="AS41" s="2156"/>
      <c r="AT41" s="533"/>
      <c r="AU41" s="533"/>
      <c r="AV41" s="534"/>
      <c r="AW41" s="535"/>
      <c r="AX41" s="536"/>
      <c r="AY41" s="536"/>
      <c r="AZ41" s="537"/>
      <c r="BA41" s="538"/>
      <c r="BB41" s="539"/>
      <c r="BC41" s="540"/>
      <c r="BD41" s="541"/>
      <c r="BE41" s="2153"/>
      <c r="BF41" s="542"/>
      <c r="BG41" s="2156"/>
      <c r="BH41" s="2156"/>
      <c r="BI41" s="2149"/>
      <c r="BJ41" s="2149"/>
      <c r="BK41" s="2149"/>
      <c r="BL41" s="2149"/>
      <c r="BM41" s="2149"/>
      <c r="BN41" s="2149"/>
      <c r="BO41" s="2149"/>
      <c r="BP41" s="2149"/>
      <c r="BQ41" s="2149"/>
      <c r="BR41" s="2149"/>
      <c r="BS41" s="2149"/>
      <c r="BT41" s="2149"/>
      <c r="BU41" s="2149"/>
      <c r="BV41" s="2149"/>
      <c r="BW41" s="2149"/>
    </row>
    <row r="42" spans="1:75" s="2151" customFormat="1" ht="25.5" hidden="1" customHeight="1">
      <c r="A42" s="533"/>
      <c r="B42" s="533"/>
      <c r="C42" s="534"/>
      <c r="D42" s="535"/>
      <c r="E42" s="536"/>
      <c r="F42" s="536"/>
      <c r="G42" s="537"/>
      <c r="H42" s="538"/>
      <c r="I42" s="539"/>
      <c r="J42" s="540"/>
      <c r="K42" s="541"/>
      <c r="L42" s="2153"/>
      <c r="M42" s="542"/>
      <c r="N42" s="2154"/>
      <c r="O42" s="2155"/>
      <c r="P42" s="533"/>
      <c r="Q42" s="533"/>
      <c r="R42" s="534"/>
      <c r="S42" s="535"/>
      <c r="T42" s="536"/>
      <c r="U42" s="536"/>
      <c r="V42" s="537"/>
      <c r="W42" s="538"/>
      <c r="X42" s="539"/>
      <c r="Y42" s="540"/>
      <c r="Z42" s="541"/>
      <c r="AA42" s="2153"/>
      <c r="AB42" s="542"/>
      <c r="AC42" s="2156"/>
      <c r="AD42" s="2156"/>
      <c r="AE42" s="533"/>
      <c r="AF42" s="533"/>
      <c r="AG42" s="534"/>
      <c r="AH42" s="535"/>
      <c r="AI42" s="536"/>
      <c r="AJ42" s="536"/>
      <c r="AK42" s="537"/>
      <c r="AL42" s="539"/>
      <c r="AM42" s="539"/>
      <c r="AN42" s="540"/>
      <c r="AO42" s="541"/>
      <c r="AP42" s="2153"/>
      <c r="AQ42" s="542"/>
      <c r="AR42" s="2156"/>
      <c r="AS42" s="2156"/>
      <c r="AT42" s="533"/>
      <c r="AU42" s="533"/>
      <c r="AV42" s="534"/>
      <c r="AW42" s="535"/>
      <c r="AX42" s="536"/>
      <c r="AY42" s="536"/>
      <c r="AZ42" s="537"/>
      <c r="BA42" s="538"/>
      <c r="BB42" s="539"/>
      <c r="BC42" s="540"/>
      <c r="BD42" s="541"/>
      <c r="BE42" s="2153"/>
      <c r="BF42" s="542"/>
      <c r="BG42" s="2156"/>
      <c r="BH42" s="2156"/>
      <c r="BI42" s="2149"/>
      <c r="BJ42" s="2149"/>
      <c r="BK42" s="2149"/>
      <c r="BL42" s="2149"/>
      <c r="BM42" s="2149"/>
      <c r="BN42" s="2149"/>
      <c r="BO42" s="2149"/>
      <c r="BP42" s="2149"/>
      <c r="BQ42" s="2149"/>
      <c r="BR42" s="2149"/>
      <c r="BS42" s="2149"/>
      <c r="BT42" s="2149"/>
      <c r="BU42" s="2149"/>
      <c r="BV42" s="2149"/>
      <c r="BW42" s="2149"/>
    </row>
    <row r="43" spans="1:75" s="2151" customFormat="1" ht="25.5" hidden="1" customHeight="1">
      <c r="A43" s="533"/>
      <c r="B43" s="533"/>
      <c r="C43" s="534"/>
      <c r="D43" s="535"/>
      <c r="E43" s="536"/>
      <c r="F43" s="536"/>
      <c r="G43" s="537"/>
      <c r="H43" s="538"/>
      <c r="I43" s="539"/>
      <c r="J43" s="540"/>
      <c r="K43" s="541"/>
      <c r="L43" s="2153"/>
      <c r="M43" s="542"/>
      <c r="N43" s="2154"/>
      <c r="O43" s="2155"/>
      <c r="P43" s="533"/>
      <c r="Q43" s="533"/>
      <c r="R43" s="534"/>
      <c r="S43" s="535"/>
      <c r="T43" s="536"/>
      <c r="U43" s="536"/>
      <c r="V43" s="537"/>
      <c r="W43" s="538"/>
      <c r="X43" s="539"/>
      <c r="Y43" s="540"/>
      <c r="Z43" s="541"/>
      <c r="AA43" s="2153"/>
      <c r="AB43" s="542"/>
      <c r="AC43" s="2156"/>
      <c r="AD43" s="2156"/>
      <c r="AE43" s="533"/>
      <c r="AF43" s="533"/>
      <c r="AG43" s="534"/>
      <c r="AH43" s="535"/>
      <c r="AI43" s="536"/>
      <c r="AJ43" s="536"/>
      <c r="AK43" s="537"/>
      <c r="AL43" s="539"/>
      <c r="AM43" s="539"/>
      <c r="AN43" s="540"/>
      <c r="AO43" s="541"/>
      <c r="AP43" s="2153"/>
      <c r="AQ43" s="542"/>
      <c r="AR43" s="2156"/>
      <c r="AS43" s="2156"/>
      <c r="AT43" s="533"/>
      <c r="AU43" s="533"/>
      <c r="AV43" s="534"/>
      <c r="AW43" s="535"/>
      <c r="AX43" s="536"/>
      <c r="AY43" s="536"/>
      <c r="AZ43" s="537"/>
      <c r="BA43" s="538"/>
      <c r="BB43" s="539"/>
      <c r="BC43" s="540"/>
      <c r="BD43" s="541"/>
      <c r="BE43" s="2153"/>
      <c r="BF43" s="542"/>
      <c r="BG43" s="2156"/>
      <c r="BH43" s="2156"/>
      <c r="BI43" s="2149"/>
      <c r="BJ43" s="2149"/>
      <c r="BK43" s="2149"/>
      <c r="BL43" s="2149"/>
      <c r="BM43" s="2149"/>
      <c r="BN43" s="2149"/>
      <c r="BO43" s="2149"/>
      <c r="BP43" s="2149"/>
      <c r="BQ43" s="2149"/>
      <c r="BR43" s="2149"/>
      <c r="BS43" s="2149"/>
      <c r="BT43" s="2149"/>
      <c r="BU43" s="2149"/>
      <c r="BV43" s="2149"/>
      <c r="BW43" s="2149"/>
    </row>
    <row r="44" spans="1:75" s="2151" customFormat="1" ht="25.5" hidden="1" customHeight="1">
      <c r="A44" s="533"/>
      <c r="B44" s="533"/>
      <c r="C44" s="534"/>
      <c r="D44" s="535"/>
      <c r="E44" s="536"/>
      <c r="F44" s="536"/>
      <c r="G44" s="537"/>
      <c r="H44" s="538"/>
      <c r="I44" s="539"/>
      <c r="J44" s="540"/>
      <c r="K44" s="541"/>
      <c r="L44" s="2153"/>
      <c r="M44" s="542"/>
      <c r="N44" s="2154"/>
      <c r="O44" s="2155"/>
      <c r="P44" s="533"/>
      <c r="Q44" s="533"/>
      <c r="R44" s="534"/>
      <c r="S44" s="535"/>
      <c r="T44" s="536"/>
      <c r="U44" s="536"/>
      <c r="V44" s="537"/>
      <c r="W44" s="538"/>
      <c r="X44" s="539"/>
      <c r="Y44" s="540"/>
      <c r="Z44" s="541"/>
      <c r="AA44" s="2153"/>
      <c r="AB44" s="542"/>
      <c r="AC44" s="2156"/>
      <c r="AD44" s="2156"/>
      <c r="AE44" s="533"/>
      <c r="AF44" s="533"/>
      <c r="AG44" s="534"/>
      <c r="AH44" s="535"/>
      <c r="AI44" s="536"/>
      <c r="AJ44" s="536"/>
      <c r="AK44" s="537"/>
      <c r="AL44" s="539"/>
      <c r="AM44" s="539"/>
      <c r="AN44" s="540"/>
      <c r="AO44" s="541"/>
      <c r="AP44" s="2153"/>
      <c r="AQ44" s="542"/>
      <c r="AR44" s="2156"/>
      <c r="AS44" s="2156"/>
      <c r="AT44" s="533"/>
      <c r="AU44" s="533"/>
      <c r="AV44" s="534"/>
      <c r="AW44" s="535"/>
      <c r="AX44" s="536"/>
      <c r="AY44" s="536"/>
      <c r="AZ44" s="537"/>
      <c r="BA44" s="538"/>
      <c r="BB44" s="539"/>
      <c r="BC44" s="540"/>
      <c r="BD44" s="541"/>
      <c r="BE44" s="2153"/>
      <c r="BF44" s="542"/>
      <c r="BG44" s="2156"/>
      <c r="BH44" s="2156"/>
      <c r="BI44" s="2149"/>
      <c r="BJ44" s="2149"/>
      <c r="BK44" s="2149"/>
      <c r="BL44" s="2149"/>
      <c r="BM44" s="2149"/>
      <c r="BN44" s="2149"/>
      <c r="BO44" s="2149"/>
      <c r="BP44" s="2149"/>
      <c r="BQ44" s="2149"/>
      <c r="BR44" s="2149"/>
      <c r="BS44" s="2149"/>
      <c r="BT44" s="2149"/>
      <c r="BU44" s="2149"/>
      <c r="BV44" s="2149"/>
      <c r="BW44" s="2149"/>
    </row>
    <row r="45" spans="1:75" s="2151" customFormat="1" ht="25.5" hidden="1" customHeight="1">
      <c r="A45" s="533"/>
      <c r="B45" s="533"/>
      <c r="C45" s="534"/>
      <c r="D45" s="535"/>
      <c r="E45" s="536"/>
      <c r="F45" s="536"/>
      <c r="G45" s="537"/>
      <c r="H45" s="538"/>
      <c r="I45" s="539"/>
      <c r="J45" s="540"/>
      <c r="K45" s="541"/>
      <c r="L45" s="2153"/>
      <c r="M45" s="542"/>
      <c r="N45" s="2154"/>
      <c r="O45" s="2155"/>
      <c r="P45" s="533"/>
      <c r="Q45" s="533"/>
      <c r="R45" s="534"/>
      <c r="S45" s="535"/>
      <c r="T45" s="536"/>
      <c r="U45" s="536"/>
      <c r="V45" s="537"/>
      <c r="W45" s="538"/>
      <c r="X45" s="539"/>
      <c r="Y45" s="540"/>
      <c r="Z45" s="541"/>
      <c r="AA45" s="2153"/>
      <c r="AB45" s="542"/>
      <c r="AC45" s="2156"/>
      <c r="AD45" s="2156"/>
      <c r="AE45" s="533"/>
      <c r="AF45" s="533"/>
      <c r="AG45" s="534"/>
      <c r="AH45" s="535"/>
      <c r="AI45" s="536"/>
      <c r="AJ45" s="536"/>
      <c r="AK45" s="537"/>
      <c r="AL45" s="539"/>
      <c r="AM45" s="539"/>
      <c r="AN45" s="540"/>
      <c r="AO45" s="541"/>
      <c r="AP45" s="2153"/>
      <c r="AQ45" s="542"/>
      <c r="AR45" s="2156"/>
      <c r="AS45" s="2156"/>
      <c r="AT45" s="533"/>
      <c r="AU45" s="533"/>
      <c r="AV45" s="534"/>
      <c r="AW45" s="535"/>
      <c r="AX45" s="536"/>
      <c r="AY45" s="536"/>
      <c r="AZ45" s="537"/>
      <c r="BA45" s="538"/>
      <c r="BB45" s="539"/>
      <c r="BC45" s="540"/>
      <c r="BD45" s="541"/>
      <c r="BE45" s="2153"/>
      <c r="BF45" s="542"/>
      <c r="BG45" s="2156"/>
      <c r="BH45" s="2156"/>
      <c r="BI45" s="2149"/>
      <c r="BJ45" s="2149"/>
      <c r="BK45" s="2149"/>
      <c r="BL45" s="2149"/>
      <c r="BM45" s="2149"/>
      <c r="BN45" s="2149"/>
      <c r="BO45" s="2149"/>
      <c r="BP45" s="2149"/>
      <c r="BQ45" s="2149"/>
      <c r="BR45" s="2149"/>
      <c r="BS45" s="2149"/>
      <c r="BT45" s="2149"/>
      <c r="BU45" s="2149"/>
      <c r="BV45" s="2149"/>
      <c r="BW45" s="2149"/>
    </row>
    <row r="46" spans="1:75" s="2151" customFormat="1" ht="25.5" hidden="1" customHeight="1">
      <c r="A46" s="533"/>
      <c r="B46" s="533"/>
      <c r="C46" s="534"/>
      <c r="D46" s="535"/>
      <c r="E46" s="536"/>
      <c r="F46" s="536"/>
      <c r="G46" s="537"/>
      <c r="H46" s="538"/>
      <c r="I46" s="539"/>
      <c r="J46" s="540"/>
      <c r="K46" s="541"/>
      <c r="L46" s="2153"/>
      <c r="M46" s="542"/>
      <c r="N46" s="2154"/>
      <c r="O46" s="2155"/>
      <c r="P46" s="533"/>
      <c r="Q46" s="533"/>
      <c r="R46" s="534"/>
      <c r="S46" s="535"/>
      <c r="T46" s="536"/>
      <c r="U46" s="536"/>
      <c r="V46" s="537"/>
      <c r="W46" s="538"/>
      <c r="X46" s="539"/>
      <c r="Y46" s="540"/>
      <c r="Z46" s="541"/>
      <c r="AA46" s="2153"/>
      <c r="AB46" s="542"/>
      <c r="AC46" s="2156"/>
      <c r="AD46" s="2156"/>
      <c r="AE46" s="533"/>
      <c r="AF46" s="533"/>
      <c r="AG46" s="534"/>
      <c r="AH46" s="535"/>
      <c r="AI46" s="536"/>
      <c r="AJ46" s="536"/>
      <c r="AK46" s="537"/>
      <c r="AL46" s="539"/>
      <c r="AM46" s="539"/>
      <c r="AN46" s="540"/>
      <c r="AO46" s="541"/>
      <c r="AP46" s="2153"/>
      <c r="AQ46" s="542"/>
      <c r="AR46" s="2156"/>
      <c r="AS46" s="2156"/>
      <c r="AT46" s="533"/>
      <c r="AU46" s="533"/>
      <c r="AV46" s="534"/>
      <c r="AW46" s="535"/>
      <c r="AX46" s="536"/>
      <c r="AY46" s="536"/>
      <c r="AZ46" s="537"/>
      <c r="BA46" s="538"/>
      <c r="BB46" s="539"/>
      <c r="BC46" s="540"/>
      <c r="BD46" s="541"/>
      <c r="BE46" s="2153"/>
      <c r="BF46" s="542"/>
      <c r="BG46" s="2156"/>
      <c r="BH46" s="2156"/>
      <c r="BI46" s="2149"/>
      <c r="BJ46" s="2149"/>
      <c r="BK46" s="2149"/>
      <c r="BL46" s="2149"/>
      <c r="BM46" s="2149"/>
      <c r="BN46" s="2149"/>
      <c r="BO46" s="2149"/>
      <c r="BP46" s="2149"/>
      <c r="BQ46" s="2149"/>
      <c r="BR46" s="2149"/>
      <c r="BS46" s="2149"/>
      <c r="BT46" s="2149"/>
      <c r="BU46" s="2149"/>
      <c r="BV46" s="2149"/>
      <c r="BW46" s="2149"/>
    </row>
    <row r="47" spans="1:75" s="2151" customFormat="1" ht="25.5" hidden="1" customHeight="1">
      <c r="A47" s="533"/>
      <c r="B47" s="533"/>
      <c r="C47" s="534"/>
      <c r="D47" s="535"/>
      <c r="E47" s="536"/>
      <c r="F47" s="536"/>
      <c r="G47" s="537"/>
      <c r="H47" s="538"/>
      <c r="I47" s="539"/>
      <c r="J47" s="540"/>
      <c r="K47" s="541"/>
      <c r="L47" s="2153"/>
      <c r="M47" s="542"/>
      <c r="N47" s="2154"/>
      <c r="O47" s="2155"/>
      <c r="P47" s="533"/>
      <c r="Q47" s="533"/>
      <c r="R47" s="534"/>
      <c r="S47" s="535"/>
      <c r="T47" s="536"/>
      <c r="U47" s="536"/>
      <c r="V47" s="537"/>
      <c r="W47" s="538"/>
      <c r="X47" s="539"/>
      <c r="Y47" s="540"/>
      <c r="Z47" s="541"/>
      <c r="AA47" s="2153"/>
      <c r="AB47" s="542"/>
      <c r="AC47" s="2156"/>
      <c r="AD47" s="2156"/>
      <c r="AE47" s="533"/>
      <c r="AF47" s="533"/>
      <c r="AG47" s="534"/>
      <c r="AH47" s="535"/>
      <c r="AI47" s="536"/>
      <c r="AJ47" s="536"/>
      <c r="AK47" s="537"/>
      <c r="AL47" s="539"/>
      <c r="AM47" s="539"/>
      <c r="AN47" s="540"/>
      <c r="AO47" s="541"/>
      <c r="AP47" s="2153"/>
      <c r="AQ47" s="542"/>
      <c r="AR47" s="2156"/>
      <c r="AS47" s="2156"/>
      <c r="AT47" s="533"/>
      <c r="AU47" s="533"/>
      <c r="AV47" s="534"/>
      <c r="AW47" s="535"/>
      <c r="AX47" s="536"/>
      <c r="AY47" s="536"/>
      <c r="AZ47" s="537"/>
      <c r="BA47" s="538"/>
      <c r="BB47" s="539"/>
      <c r="BC47" s="540"/>
      <c r="BD47" s="541"/>
      <c r="BE47" s="2153"/>
      <c r="BF47" s="542"/>
      <c r="BG47" s="2156"/>
      <c r="BH47" s="2156"/>
      <c r="BI47" s="2149"/>
      <c r="BJ47" s="2149"/>
      <c r="BK47" s="2149"/>
      <c r="BL47" s="2149"/>
      <c r="BM47" s="2149"/>
      <c r="BN47" s="2149"/>
      <c r="BO47" s="2149"/>
      <c r="BP47" s="2149"/>
      <c r="BQ47" s="2149"/>
      <c r="BR47" s="2149"/>
      <c r="BS47" s="2149"/>
      <c r="BT47" s="2149"/>
      <c r="BU47" s="2149"/>
      <c r="BV47" s="2149"/>
      <c r="BW47" s="2149"/>
    </row>
    <row r="48" spans="1:75" s="2151" customFormat="1" ht="25.5" hidden="1" customHeight="1">
      <c r="A48" s="533"/>
      <c r="B48" s="533"/>
      <c r="C48" s="534"/>
      <c r="D48" s="535"/>
      <c r="E48" s="536"/>
      <c r="F48" s="536"/>
      <c r="G48" s="537"/>
      <c r="H48" s="538"/>
      <c r="I48" s="539"/>
      <c r="J48" s="540"/>
      <c r="K48" s="541"/>
      <c r="L48" s="2153"/>
      <c r="M48" s="542"/>
      <c r="N48" s="2154"/>
      <c r="O48" s="2155"/>
      <c r="P48" s="533"/>
      <c r="Q48" s="533"/>
      <c r="R48" s="534"/>
      <c r="S48" s="535"/>
      <c r="T48" s="536"/>
      <c r="U48" s="536"/>
      <c r="V48" s="537"/>
      <c r="W48" s="538"/>
      <c r="X48" s="539"/>
      <c r="Y48" s="540"/>
      <c r="Z48" s="541"/>
      <c r="AA48" s="2153"/>
      <c r="AB48" s="542"/>
      <c r="AC48" s="2156"/>
      <c r="AD48" s="2156"/>
      <c r="AE48" s="533"/>
      <c r="AF48" s="533"/>
      <c r="AG48" s="534"/>
      <c r="AH48" s="535"/>
      <c r="AI48" s="536"/>
      <c r="AJ48" s="536"/>
      <c r="AK48" s="537"/>
      <c r="AL48" s="539"/>
      <c r="AM48" s="539"/>
      <c r="AN48" s="540"/>
      <c r="AO48" s="541"/>
      <c r="AP48" s="2153"/>
      <c r="AQ48" s="542"/>
      <c r="AR48" s="2156"/>
      <c r="AS48" s="2156"/>
      <c r="AT48" s="533"/>
      <c r="AU48" s="533"/>
      <c r="AV48" s="534"/>
      <c r="AW48" s="535"/>
      <c r="AX48" s="536"/>
      <c r="AY48" s="536"/>
      <c r="AZ48" s="537"/>
      <c r="BA48" s="538"/>
      <c r="BB48" s="539"/>
      <c r="BC48" s="540"/>
      <c r="BD48" s="541"/>
      <c r="BE48" s="2153"/>
      <c r="BF48" s="542"/>
      <c r="BG48" s="2156"/>
      <c r="BH48" s="2156"/>
      <c r="BI48" s="2149"/>
      <c r="BJ48" s="2149"/>
      <c r="BK48" s="2149"/>
      <c r="BL48" s="2149"/>
      <c r="BM48" s="2149"/>
      <c r="BN48" s="2149"/>
      <c r="BO48" s="2149"/>
      <c r="BP48" s="2149"/>
      <c r="BQ48" s="2149"/>
      <c r="BR48" s="2149"/>
      <c r="BS48" s="2149"/>
      <c r="BT48" s="2149"/>
      <c r="BU48" s="2149"/>
      <c r="BV48" s="2149"/>
      <c r="BW48" s="2149"/>
    </row>
    <row r="49" spans="1:75" s="2151" customFormat="1" ht="25.5" hidden="1" customHeight="1">
      <c r="A49" s="533"/>
      <c r="B49" s="533"/>
      <c r="C49" s="534"/>
      <c r="D49" s="535"/>
      <c r="E49" s="536"/>
      <c r="F49" s="536"/>
      <c r="G49" s="537"/>
      <c r="H49" s="538"/>
      <c r="I49" s="539"/>
      <c r="J49" s="540"/>
      <c r="K49" s="541"/>
      <c r="L49" s="2153"/>
      <c r="M49" s="542"/>
      <c r="N49" s="2154"/>
      <c r="O49" s="2155"/>
      <c r="P49" s="533"/>
      <c r="Q49" s="533"/>
      <c r="R49" s="534"/>
      <c r="S49" s="535"/>
      <c r="T49" s="536"/>
      <c r="U49" s="536"/>
      <c r="V49" s="537"/>
      <c r="W49" s="538"/>
      <c r="X49" s="539"/>
      <c r="Y49" s="540"/>
      <c r="Z49" s="541"/>
      <c r="AA49" s="2153"/>
      <c r="AB49" s="542"/>
      <c r="AC49" s="2156"/>
      <c r="AD49" s="2156"/>
      <c r="AE49" s="533"/>
      <c r="AF49" s="533"/>
      <c r="AG49" s="534"/>
      <c r="AH49" s="535"/>
      <c r="AI49" s="536"/>
      <c r="AJ49" s="536"/>
      <c r="AK49" s="537"/>
      <c r="AL49" s="539"/>
      <c r="AM49" s="539"/>
      <c r="AN49" s="540"/>
      <c r="AO49" s="541"/>
      <c r="AP49" s="2153"/>
      <c r="AQ49" s="542"/>
      <c r="AR49" s="2156"/>
      <c r="AS49" s="2156"/>
      <c r="AT49" s="533"/>
      <c r="AU49" s="533"/>
      <c r="AV49" s="534"/>
      <c r="AW49" s="535"/>
      <c r="AX49" s="536"/>
      <c r="AY49" s="536"/>
      <c r="AZ49" s="537"/>
      <c r="BA49" s="538"/>
      <c r="BB49" s="539"/>
      <c r="BC49" s="540"/>
      <c r="BD49" s="541"/>
      <c r="BE49" s="2153"/>
      <c r="BF49" s="542"/>
      <c r="BG49" s="2156"/>
      <c r="BH49" s="2156"/>
      <c r="BI49" s="2149"/>
      <c r="BJ49" s="2149"/>
      <c r="BK49" s="2149"/>
      <c r="BL49" s="2149"/>
      <c r="BM49" s="2149"/>
      <c r="BN49" s="2149"/>
      <c r="BO49" s="2149"/>
      <c r="BP49" s="2149"/>
      <c r="BQ49" s="2149"/>
      <c r="BR49" s="2149"/>
      <c r="BS49" s="2149"/>
      <c r="BT49" s="2149"/>
      <c r="BU49" s="2149"/>
      <c r="BV49" s="2149"/>
      <c r="BW49" s="2149"/>
    </row>
    <row r="50" spans="1:75" s="2151" customFormat="1" ht="25.5" hidden="1" customHeight="1">
      <c r="A50" s="533"/>
      <c r="B50" s="533"/>
      <c r="C50" s="534"/>
      <c r="D50" s="535"/>
      <c r="E50" s="536"/>
      <c r="F50" s="536"/>
      <c r="G50" s="537"/>
      <c r="H50" s="538"/>
      <c r="I50" s="539"/>
      <c r="J50" s="540"/>
      <c r="K50" s="541"/>
      <c r="L50" s="2153"/>
      <c r="M50" s="542"/>
      <c r="N50" s="2154"/>
      <c r="O50" s="2155"/>
      <c r="P50" s="533"/>
      <c r="Q50" s="533"/>
      <c r="R50" s="534"/>
      <c r="S50" s="535"/>
      <c r="T50" s="536"/>
      <c r="U50" s="536"/>
      <c r="V50" s="537"/>
      <c r="W50" s="538"/>
      <c r="X50" s="539"/>
      <c r="Y50" s="540"/>
      <c r="Z50" s="541"/>
      <c r="AA50" s="2153"/>
      <c r="AB50" s="542"/>
      <c r="AC50" s="2156"/>
      <c r="AD50" s="2156"/>
      <c r="AE50" s="533"/>
      <c r="AF50" s="533"/>
      <c r="AG50" s="534"/>
      <c r="AH50" s="535"/>
      <c r="AI50" s="536"/>
      <c r="AJ50" s="536"/>
      <c r="AK50" s="537"/>
      <c r="AL50" s="539"/>
      <c r="AM50" s="539"/>
      <c r="AN50" s="540"/>
      <c r="AO50" s="541"/>
      <c r="AP50" s="2153"/>
      <c r="AQ50" s="542"/>
      <c r="AR50" s="2156"/>
      <c r="AS50" s="2156"/>
      <c r="AT50" s="533"/>
      <c r="AU50" s="533"/>
      <c r="AV50" s="534"/>
      <c r="AW50" s="535"/>
      <c r="AX50" s="536"/>
      <c r="AY50" s="536"/>
      <c r="AZ50" s="537"/>
      <c r="BA50" s="538"/>
      <c r="BB50" s="539"/>
      <c r="BC50" s="540"/>
      <c r="BD50" s="541"/>
      <c r="BE50" s="2153"/>
      <c r="BF50" s="542"/>
      <c r="BG50" s="2156"/>
      <c r="BH50" s="2156"/>
      <c r="BI50" s="2149"/>
      <c r="BJ50" s="2149"/>
      <c r="BK50" s="2149"/>
      <c r="BL50" s="2149"/>
      <c r="BM50" s="2149"/>
      <c r="BN50" s="2149"/>
      <c r="BO50" s="2149"/>
      <c r="BP50" s="2149"/>
      <c r="BQ50" s="2149"/>
      <c r="BR50" s="2149"/>
      <c r="BS50" s="2149"/>
      <c r="BT50" s="2149"/>
      <c r="BU50" s="2149"/>
      <c r="BV50" s="2149"/>
      <c r="BW50" s="2149"/>
    </row>
    <row r="51" spans="1:75" s="2151" customFormat="1" ht="25.5" hidden="1" customHeight="1">
      <c r="A51" s="533"/>
      <c r="B51" s="533"/>
      <c r="C51" s="534"/>
      <c r="D51" s="535"/>
      <c r="E51" s="536"/>
      <c r="F51" s="536"/>
      <c r="G51" s="537"/>
      <c r="H51" s="538"/>
      <c r="I51" s="539"/>
      <c r="J51" s="540"/>
      <c r="K51" s="541"/>
      <c r="L51" s="2153"/>
      <c r="M51" s="542"/>
      <c r="N51" s="2154"/>
      <c r="O51" s="2155"/>
      <c r="P51" s="533"/>
      <c r="Q51" s="533"/>
      <c r="R51" s="534"/>
      <c r="S51" s="535"/>
      <c r="T51" s="536"/>
      <c r="U51" s="536"/>
      <c r="V51" s="537"/>
      <c r="W51" s="538"/>
      <c r="X51" s="539"/>
      <c r="Y51" s="540"/>
      <c r="Z51" s="541"/>
      <c r="AA51" s="2153"/>
      <c r="AB51" s="542"/>
      <c r="AC51" s="2156"/>
      <c r="AD51" s="2156"/>
      <c r="AE51" s="533"/>
      <c r="AF51" s="533"/>
      <c r="AG51" s="534"/>
      <c r="AH51" s="535"/>
      <c r="AI51" s="536"/>
      <c r="AJ51" s="536"/>
      <c r="AK51" s="537"/>
      <c r="AL51" s="539"/>
      <c r="AM51" s="539"/>
      <c r="AN51" s="540"/>
      <c r="AO51" s="541"/>
      <c r="AP51" s="2153"/>
      <c r="AQ51" s="542"/>
      <c r="AR51" s="2156"/>
      <c r="AS51" s="2156"/>
      <c r="AT51" s="533"/>
      <c r="AU51" s="533"/>
      <c r="AV51" s="534"/>
      <c r="AW51" s="535"/>
      <c r="AX51" s="536"/>
      <c r="AY51" s="536"/>
      <c r="AZ51" s="537"/>
      <c r="BA51" s="538"/>
      <c r="BB51" s="539"/>
      <c r="BC51" s="540"/>
      <c r="BD51" s="541"/>
      <c r="BE51" s="2153"/>
      <c r="BF51" s="542"/>
      <c r="BG51" s="2156"/>
      <c r="BH51" s="2156"/>
      <c r="BI51" s="2149"/>
      <c r="BJ51" s="2149"/>
      <c r="BK51" s="2149"/>
      <c r="BL51" s="2149"/>
      <c r="BM51" s="2149"/>
      <c r="BN51" s="2149"/>
      <c r="BO51" s="2149"/>
      <c r="BP51" s="2149"/>
      <c r="BQ51" s="2149"/>
      <c r="BR51" s="2149"/>
      <c r="BS51" s="2149"/>
      <c r="BT51" s="2149"/>
      <c r="BU51" s="2149"/>
      <c r="BV51" s="2149"/>
      <c r="BW51" s="2149"/>
    </row>
    <row r="52" spans="1:75" s="2151" customFormat="1" ht="25.5" hidden="1" customHeight="1">
      <c r="A52" s="533"/>
      <c r="B52" s="533"/>
      <c r="C52" s="534"/>
      <c r="D52" s="535"/>
      <c r="E52" s="536"/>
      <c r="F52" s="536"/>
      <c r="G52" s="537"/>
      <c r="H52" s="538"/>
      <c r="I52" s="539"/>
      <c r="J52" s="540"/>
      <c r="K52" s="541"/>
      <c r="L52" s="2153"/>
      <c r="M52" s="542"/>
      <c r="N52" s="2154"/>
      <c r="O52" s="2155"/>
      <c r="P52" s="533"/>
      <c r="Q52" s="533"/>
      <c r="R52" s="534"/>
      <c r="S52" s="535"/>
      <c r="T52" s="536"/>
      <c r="U52" s="536"/>
      <c r="V52" s="537"/>
      <c r="W52" s="538"/>
      <c r="X52" s="539"/>
      <c r="Y52" s="540"/>
      <c r="Z52" s="541"/>
      <c r="AA52" s="2153"/>
      <c r="AB52" s="542"/>
      <c r="AC52" s="2156"/>
      <c r="AD52" s="2156"/>
      <c r="AE52" s="533"/>
      <c r="AF52" s="533"/>
      <c r="AG52" s="534"/>
      <c r="AH52" s="535"/>
      <c r="AI52" s="536"/>
      <c r="AJ52" s="536"/>
      <c r="AK52" s="537"/>
      <c r="AL52" s="539"/>
      <c r="AM52" s="539"/>
      <c r="AN52" s="540"/>
      <c r="AO52" s="541"/>
      <c r="AP52" s="2153"/>
      <c r="AQ52" s="542"/>
      <c r="AR52" s="2156"/>
      <c r="AS52" s="2156"/>
      <c r="AT52" s="533"/>
      <c r="AU52" s="533"/>
      <c r="AV52" s="534"/>
      <c r="AW52" s="535"/>
      <c r="AX52" s="536"/>
      <c r="AY52" s="536"/>
      <c r="AZ52" s="537"/>
      <c r="BA52" s="538"/>
      <c r="BB52" s="539"/>
      <c r="BC52" s="540"/>
      <c r="BD52" s="541"/>
      <c r="BE52" s="2153"/>
      <c r="BF52" s="542"/>
      <c r="BG52" s="2156"/>
      <c r="BH52" s="2156"/>
      <c r="BI52" s="2149"/>
      <c r="BJ52" s="2149"/>
      <c r="BK52" s="2149"/>
      <c r="BL52" s="2149"/>
      <c r="BM52" s="2149"/>
      <c r="BN52" s="2149"/>
      <c r="BO52" s="2149"/>
      <c r="BP52" s="2149"/>
      <c r="BQ52" s="2149"/>
      <c r="BR52" s="2149"/>
      <c r="BS52" s="2149"/>
      <c r="BT52" s="2149"/>
      <c r="BU52" s="2149"/>
      <c r="BV52" s="2149"/>
      <c r="BW52" s="2149"/>
    </row>
    <row r="53" spans="1:75" s="2151" customFormat="1" ht="25.5" hidden="1" customHeight="1">
      <c r="A53" s="533"/>
      <c r="B53" s="533"/>
      <c r="C53" s="534"/>
      <c r="D53" s="535"/>
      <c r="E53" s="536"/>
      <c r="F53" s="536"/>
      <c r="G53" s="537"/>
      <c r="H53" s="538"/>
      <c r="I53" s="539"/>
      <c r="J53" s="540"/>
      <c r="K53" s="541"/>
      <c r="L53" s="2153"/>
      <c r="M53" s="542"/>
      <c r="N53" s="2154"/>
      <c r="O53" s="2155"/>
      <c r="P53" s="533"/>
      <c r="Q53" s="533"/>
      <c r="R53" s="534"/>
      <c r="S53" s="535"/>
      <c r="T53" s="536"/>
      <c r="U53" s="536"/>
      <c r="V53" s="537"/>
      <c r="W53" s="538"/>
      <c r="X53" s="539"/>
      <c r="Y53" s="540"/>
      <c r="Z53" s="541"/>
      <c r="AA53" s="2153"/>
      <c r="AB53" s="542"/>
      <c r="AC53" s="2156"/>
      <c r="AD53" s="2156"/>
      <c r="AE53" s="533"/>
      <c r="AF53" s="533"/>
      <c r="AG53" s="534"/>
      <c r="AH53" s="535"/>
      <c r="AI53" s="536"/>
      <c r="AJ53" s="536"/>
      <c r="AK53" s="537"/>
      <c r="AL53" s="539"/>
      <c r="AM53" s="539"/>
      <c r="AN53" s="540"/>
      <c r="AO53" s="541"/>
      <c r="AP53" s="2153"/>
      <c r="AQ53" s="542"/>
      <c r="AR53" s="2156"/>
      <c r="AS53" s="2156"/>
      <c r="AT53" s="533"/>
      <c r="AU53" s="533"/>
      <c r="AV53" s="534"/>
      <c r="AW53" s="535"/>
      <c r="AX53" s="536"/>
      <c r="AY53" s="536"/>
      <c r="AZ53" s="537"/>
      <c r="BA53" s="538"/>
      <c r="BB53" s="539"/>
      <c r="BC53" s="540"/>
      <c r="BD53" s="541"/>
      <c r="BE53" s="2153"/>
      <c r="BF53" s="542"/>
      <c r="BG53" s="2156"/>
      <c r="BH53" s="2156"/>
      <c r="BI53" s="2149"/>
      <c r="BJ53" s="2149"/>
      <c r="BK53" s="2149"/>
      <c r="BL53" s="2149"/>
      <c r="BM53" s="2149"/>
      <c r="BN53" s="2149"/>
      <c r="BO53" s="2149"/>
      <c r="BP53" s="2149"/>
      <c r="BQ53" s="2149"/>
      <c r="BR53" s="2149"/>
      <c r="BS53" s="2149"/>
      <c r="BT53" s="2149"/>
      <c r="BU53" s="2149"/>
      <c r="BV53" s="2149"/>
      <c r="BW53" s="2149"/>
    </row>
    <row r="54" spans="1:75" s="2151" customFormat="1" ht="25.5" hidden="1" customHeight="1">
      <c r="A54" s="533"/>
      <c r="B54" s="533"/>
      <c r="C54" s="534"/>
      <c r="D54" s="535"/>
      <c r="E54" s="536"/>
      <c r="F54" s="536"/>
      <c r="G54" s="537"/>
      <c r="H54" s="538"/>
      <c r="I54" s="539"/>
      <c r="J54" s="540"/>
      <c r="K54" s="541"/>
      <c r="L54" s="2153"/>
      <c r="M54" s="542"/>
      <c r="N54" s="2154"/>
      <c r="O54" s="2155"/>
      <c r="P54" s="533"/>
      <c r="Q54" s="533"/>
      <c r="R54" s="534"/>
      <c r="S54" s="535"/>
      <c r="T54" s="536"/>
      <c r="U54" s="536"/>
      <c r="V54" s="537"/>
      <c r="W54" s="538"/>
      <c r="X54" s="539"/>
      <c r="Y54" s="540"/>
      <c r="Z54" s="541"/>
      <c r="AA54" s="2153"/>
      <c r="AB54" s="542"/>
      <c r="AC54" s="2156"/>
      <c r="AD54" s="2156"/>
      <c r="AE54" s="533"/>
      <c r="AF54" s="533"/>
      <c r="AG54" s="534"/>
      <c r="AH54" s="535"/>
      <c r="AI54" s="536"/>
      <c r="AJ54" s="536"/>
      <c r="AK54" s="537"/>
      <c r="AL54" s="539"/>
      <c r="AM54" s="539"/>
      <c r="AN54" s="540"/>
      <c r="AO54" s="541"/>
      <c r="AP54" s="2153"/>
      <c r="AQ54" s="542"/>
      <c r="AR54" s="2156"/>
      <c r="AS54" s="2156"/>
      <c r="AT54" s="533"/>
      <c r="AU54" s="533"/>
      <c r="AV54" s="534"/>
      <c r="AW54" s="535"/>
      <c r="AX54" s="536"/>
      <c r="AY54" s="536"/>
      <c r="AZ54" s="537"/>
      <c r="BA54" s="538"/>
      <c r="BB54" s="539"/>
      <c r="BC54" s="540"/>
      <c r="BD54" s="541"/>
      <c r="BE54" s="2153"/>
      <c r="BF54" s="542"/>
      <c r="BG54" s="2156"/>
      <c r="BH54" s="2156"/>
      <c r="BI54" s="2149"/>
      <c r="BJ54" s="2149"/>
      <c r="BK54" s="2149"/>
      <c r="BL54" s="2149"/>
      <c r="BM54" s="2149"/>
      <c r="BN54" s="2149"/>
      <c r="BO54" s="2149"/>
      <c r="BP54" s="2149"/>
      <c r="BQ54" s="2149"/>
      <c r="BR54" s="2149"/>
      <c r="BS54" s="2149"/>
      <c r="BT54" s="2149"/>
      <c r="BU54" s="2149"/>
      <c r="BV54" s="2149"/>
      <c r="BW54" s="2149"/>
    </row>
    <row r="55" spans="1:75" s="2151" customFormat="1" ht="25.5" hidden="1" customHeight="1">
      <c r="A55" s="533"/>
      <c r="B55" s="533"/>
      <c r="C55" s="534"/>
      <c r="D55" s="535"/>
      <c r="E55" s="536"/>
      <c r="F55" s="536"/>
      <c r="G55" s="537"/>
      <c r="H55" s="538"/>
      <c r="I55" s="539"/>
      <c r="J55" s="540"/>
      <c r="K55" s="541"/>
      <c r="L55" s="2153"/>
      <c r="M55" s="542"/>
      <c r="N55" s="2154"/>
      <c r="O55" s="2155"/>
      <c r="P55" s="533"/>
      <c r="Q55" s="533"/>
      <c r="R55" s="534"/>
      <c r="S55" s="535"/>
      <c r="T55" s="536"/>
      <c r="U55" s="536"/>
      <c r="V55" s="537"/>
      <c r="W55" s="538"/>
      <c r="X55" s="539"/>
      <c r="Y55" s="540"/>
      <c r="Z55" s="541"/>
      <c r="AA55" s="2153"/>
      <c r="AB55" s="542"/>
      <c r="AC55" s="2156"/>
      <c r="AD55" s="2156"/>
      <c r="AE55" s="533"/>
      <c r="AF55" s="533"/>
      <c r="AG55" s="534"/>
      <c r="AH55" s="535"/>
      <c r="AI55" s="536"/>
      <c r="AJ55" s="536"/>
      <c r="AK55" s="537"/>
      <c r="AL55" s="539"/>
      <c r="AM55" s="539"/>
      <c r="AN55" s="540"/>
      <c r="AO55" s="541"/>
      <c r="AP55" s="2153"/>
      <c r="AQ55" s="542"/>
      <c r="AR55" s="2156"/>
      <c r="AS55" s="2156"/>
      <c r="AT55" s="533"/>
      <c r="AU55" s="533"/>
      <c r="AV55" s="534"/>
      <c r="AW55" s="535"/>
      <c r="AX55" s="536"/>
      <c r="AY55" s="536"/>
      <c r="AZ55" s="537"/>
      <c r="BA55" s="538"/>
      <c r="BB55" s="539"/>
      <c r="BC55" s="540"/>
      <c r="BD55" s="541"/>
      <c r="BE55" s="2153"/>
      <c r="BF55" s="542"/>
      <c r="BG55" s="2156"/>
      <c r="BH55" s="2156"/>
      <c r="BI55" s="2149"/>
      <c r="BJ55" s="2149"/>
      <c r="BK55" s="2149"/>
      <c r="BL55" s="2149"/>
      <c r="BM55" s="2149"/>
      <c r="BN55" s="2149"/>
      <c r="BO55" s="2149"/>
      <c r="BP55" s="2149"/>
      <c r="BQ55" s="2149"/>
      <c r="BR55" s="2149"/>
      <c r="BS55" s="2149"/>
      <c r="BT55" s="2149"/>
      <c r="BU55" s="2149"/>
      <c r="BV55" s="2149"/>
      <c r="BW55" s="2149"/>
    </row>
    <row r="56" spans="1:75" s="2151" customFormat="1" ht="25.5" hidden="1" customHeight="1">
      <c r="A56" s="533"/>
      <c r="B56" s="533"/>
      <c r="C56" s="534"/>
      <c r="D56" s="535"/>
      <c r="E56" s="536"/>
      <c r="F56" s="536"/>
      <c r="G56" s="537"/>
      <c r="H56" s="538"/>
      <c r="I56" s="539"/>
      <c r="J56" s="540"/>
      <c r="K56" s="541"/>
      <c r="L56" s="2153"/>
      <c r="M56" s="542"/>
      <c r="N56" s="2154"/>
      <c r="O56" s="2155"/>
      <c r="P56" s="533"/>
      <c r="Q56" s="533"/>
      <c r="R56" s="534"/>
      <c r="S56" s="535"/>
      <c r="T56" s="536"/>
      <c r="U56" s="536"/>
      <c r="V56" s="537"/>
      <c r="W56" s="538"/>
      <c r="X56" s="539"/>
      <c r="Y56" s="540"/>
      <c r="Z56" s="541"/>
      <c r="AA56" s="2153"/>
      <c r="AB56" s="542"/>
      <c r="AC56" s="2156"/>
      <c r="AD56" s="2156"/>
      <c r="AE56" s="533"/>
      <c r="AF56" s="533"/>
      <c r="AG56" s="534"/>
      <c r="AH56" s="535"/>
      <c r="AI56" s="536"/>
      <c r="AJ56" s="536"/>
      <c r="AK56" s="537"/>
      <c r="AL56" s="539"/>
      <c r="AM56" s="539"/>
      <c r="AN56" s="540"/>
      <c r="AO56" s="541"/>
      <c r="AP56" s="2153"/>
      <c r="AQ56" s="542"/>
      <c r="AR56" s="2156"/>
      <c r="AS56" s="2156"/>
      <c r="AT56" s="533"/>
      <c r="AU56" s="533"/>
      <c r="AV56" s="534"/>
      <c r="AW56" s="535"/>
      <c r="AX56" s="536"/>
      <c r="AY56" s="536"/>
      <c r="AZ56" s="537"/>
      <c r="BA56" s="538"/>
      <c r="BB56" s="539"/>
      <c r="BC56" s="540"/>
      <c r="BD56" s="541"/>
      <c r="BE56" s="2153"/>
      <c r="BF56" s="542"/>
      <c r="BG56" s="2156"/>
      <c r="BH56" s="2156"/>
      <c r="BI56" s="2149"/>
      <c r="BJ56" s="2149"/>
      <c r="BK56" s="2149"/>
      <c r="BL56" s="2149"/>
      <c r="BM56" s="2149"/>
      <c r="BN56" s="2149"/>
      <c r="BO56" s="2149"/>
      <c r="BP56" s="2149"/>
      <c r="BQ56" s="2149"/>
      <c r="BR56" s="2149"/>
      <c r="BS56" s="2149"/>
      <c r="BT56" s="2149"/>
      <c r="BU56" s="2149"/>
      <c r="BV56" s="2149"/>
      <c r="BW56" s="2149"/>
    </row>
    <row r="57" spans="1:75" s="2151" customFormat="1" ht="25.5" hidden="1" customHeight="1">
      <c r="A57" s="533"/>
      <c r="B57" s="533"/>
      <c r="C57" s="534"/>
      <c r="D57" s="535"/>
      <c r="E57" s="536"/>
      <c r="F57" s="536"/>
      <c r="G57" s="537"/>
      <c r="H57" s="538"/>
      <c r="I57" s="539"/>
      <c r="J57" s="540"/>
      <c r="K57" s="541"/>
      <c r="L57" s="2153"/>
      <c r="M57" s="542"/>
      <c r="N57" s="2154"/>
      <c r="O57" s="2155"/>
      <c r="P57" s="533"/>
      <c r="Q57" s="533"/>
      <c r="R57" s="534"/>
      <c r="S57" s="535"/>
      <c r="T57" s="536"/>
      <c r="U57" s="536"/>
      <c r="V57" s="537"/>
      <c r="W57" s="538"/>
      <c r="X57" s="539"/>
      <c r="Y57" s="540"/>
      <c r="Z57" s="541"/>
      <c r="AA57" s="2153"/>
      <c r="AB57" s="542"/>
      <c r="AC57" s="2156"/>
      <c r="AD57" s="2156"/>
      <c r="AE57" s="533"/>
      <c r="AF57" s="533"/>
      <c r="AG57" s="534"/>
      <c r="AH57" s="535"/>
      <c r="AI57" s="536"/>
      <c r="AJ57" s="536"/>
      <c r="AK57" s="537"/>
      <c r="AL57" s="539"/>
      <c r="AM57" s="539"/>
      <c r="AN57" s="540"/>
      <c r="AO57" s="541"/>
      <c r="AP57" s="2153"/>
      <c r="AQ57" s="542"/>
      <c r="AR57" s="2156"/>
      <c r="AS57" s="2156"/>
      <c r="AT57" s="533"/>
      <c r="AU57" s="533"/>
      <c r="AV57" s="534"/>
      <c r="AW57" s="535"/>
      <c r="AX57" s="536"/>
      <c r="AY57" s="536"/>
      <c r="AZ57" s="537"/>
      <c r="BA57" s="538"/>
      <c r="BB57" s="539"/>
      <c r="BC57" s="540"/>
      <c r="BD57" s="541"/>
      <c r="BE57" s="2153"/>
      <c r="BF57" s="542"/>
      <c r="BG57" s="2156"/>
      <c r="BH57" s="2156"/>
      <c r="BI57" s="2149"/>
      <c r="BJ57" s="2149"/>
      <c r="BK57" s="2149"/>
      <c r="BL57" s="2149"/>
      <c r="BM57" s="2149"/>
      <c r="BN57" s="2149"/>
      <c r="BO57" s="2149"/>
      <c r="BP57" s="2149"/>
      <c r="BQ57" s="2149"/>
      <c r="BR57" s="2149"/>
      <c r="BS57" s="2149"/>
      <c r="BT57" s="2149"/>
      <c r="BU57" s="2149"/>
      <c r="BV57" s="2149"/>
      <c r="BW57" s="2149"/>
    </row>
    <row r="58" spans="1:75" s="2151" customFormat="1" ht="25.5" hidden="1" customHeight="1">
      <c r="A58" s="533"/>
      <c r="B58" s="533"/>
      <c r="C58" s="534"/>
      <c r="D58" s="535"/>
      <c r="E58" s="536"/>
      <c r="F58" s="536"/>
      <c r="G58" s="537"/>
      <c r="H58" s="538"/>
      <c r="I58" s="539"/>
      <c r="J58" s="540"/>
      <c r="K58" s="541"/>
      <c r="L58" s="2153"/>
      <c r="M58" s="542"/>
      <c r="N58" s="2154"/>
      <c r="O58" s="2155"/>
      <c r="P58" s="533"/>
      <c r="Q58" s="533"/>
      <c r="R58" s="534"/>
      <c r="S58" s="535"/>
      <c r="T58" s="536"/>
      <c r="U58" s="536"/>
      <c r="V58" s="537"/>
      <c r="W58" s="538"/>
      <c r="X58" s="539"/>
      <c r="Y58" s="540"/>
      <c r="Z58" s="541"/>
      <c r="AA58" s="2153"/>
      <c r="AB58" s="542"/>
      <c r="AC58" s="2156"/>
      <c r="AD58" s="2156"/>
      <c r="AE58" s="533"/>
      <c r="AF58" s="533"/>
      <c r="AG58" s="534"/>
      <c r="AH58" s="535"/>
      <c r="AI58" s="536"/>
      <c r="AJ58" s="536"/>
      <c r="AK58" s="537"/>
      <c r="AL58" s="539"/>
      <c r="AM58" s="539"/>
      <c r="AN58" s="540"/>
      <c r="AO58" s="541"/>
      <c r="AP58" s="2153"/>
      <c r="AQ58" s="542"/>
      <c r="AR58" s="2156"/>
      <c r="AS58" s="2156"/>
      <c r="AT58" s="533"/>
      <c r="AU58" s="533"/>
      <c r="AV58" s="534"/>
      <c r="AW58" s="535"/>
      <c r="AX58" s="536"/>
      <c r="AY58" s="536"/>
      <c r="AZ58" s="537"/>
      <c r="BA58" s="538"/>
      <c r="BB58" s="539"/>
      <c r="BC58" s="540"/>
      <c r="BD58" s="541"/>
      <c r="BE58" s="2153"/>
      <c r="BF58" s="542"/>
      <c r="BG58" s="2156"/>
      <c r="BH58" s="2156"/>
      <c r="BI58" s="2149"/>
      <c r="BJ58" s="2149"/>
      <c r="BK58" s="2149"/>
      <c r="BL58" s="2149"/>
      <c r="BM58" s="2149"/>
      <c r="BN58" s="2149"/>
      <c r="BO58" s="2149"/>
      <c r="BP58" s="2149"/>
      <c r="BQ58" s="2149"/>
      <c r="BR58" s="2149"/>
      <c r="BS58" s="2149"/>
      <c r="BT58" s="2149"/>
      <c r="BU58" s="2149"/>
      <c r="BV58" s="2149"/>
      <c r="BW58" s="2149"/>
    </row>
    <row r="59" spans="1:75" s="2151" customFormat="1" ht="25.5" hidden="1" customHeight="1">
      <c r="A59" s="533"/>
      <c r="B59" s="533"/>
      <c r="C59" s="534"/>
      <c r="D59" s="535"/>
      <c r="E59" s="536"/>
      <c r="F59" s="536"/>
      <c r="G59" s="537"/>
      <c r="H59" s="538"/>
      <c r="I59" s="539"/>
      <c r="J59" s="540"/>
      <c r="K59" s="541"/>
      <c r="L59" s="2153"/>
      <c r="M59" s="542"/>
      <c r="N59" s="2154"/>
      <c r="O59" s="2155"/>
      <c r="P59" s="533"/>
      <c r="Q59" s="533"/>
      <c r="R59" s="534"/>
      <c r="S59" s="535"/>
      <c r="T59" s="536"/>
      <c r="U59" s="536"/>
      <c r="V59" s="537"/>
      <c r="W59" s="538"/>
      <c r="X59" s="539"/>
      <c r="Y59" s="540"/>
      <c r="Z59" s="541"/>
      <c r="AA59" s="2153"/>
      <c r="AB59" s="542"/>
      <c r="AC59" s="2156"/>
      <c r="AD59" s="2156"/>
      <c r="AE59" s="533"/>
      <c r="AF59" s="533"/>
      <c r="AG59" s="534"/>
      <c r="AH59" s="535"/>
      <c r="AI59" s="536"/>
      <c r="AJ59" s="536"/>
      <c r="AK59" s="537"/>
      <c r="AL59" s="539"/>
      <c r="AM59" s="539"/>
      <c r="AN59" s="540"/>
      <c r="AO59" s="541"/>
      <c r="AP59" s="2153"/>
      <c r="AQ59" s="542"/>
      <c r="AR59" s="2156"/>
      <c r="AS59" s="2156"/>
      <c r="AT59" s="533"/>
      <c r="AU59" s="533"/>
      <c r="AV59" s="534"/>
      <c r="AW59" s="535"/>
      <c r="AX59" s="536"/>
      <c r="AY59" s="536"/>
      <c r="AZ59" s="537"/>
      <c r="BA59" s="538"/>
      <c r="BB59" s="539"/>
      <c r="BC59" s="540"/>
      <c r="BD59" s="541"/>
      <c r="BE59" s="2153"/>
      <c r="BF59" s="542"/>
      <c r="BG59" s="2156"/>
      <c r="BH59" s="2156"/>
      <c r="BI59" s="2149"/>
      <c r="BJ59" s="2149"/>
      <c r="BK59" s="2149"/>
      <c r="BL59" s="2149"/>
      <c r="BM59" s="2149"/>
      <c r="BN59" s="2149"/>
      <c r="BO59" s="2149"/>
      <c r="BP59" s="2149"/>
      <c r="BQ59" s="2149"/>
      <c r="BR59" s="2149"/>
      <c r="BS59" s="2149"/>
      <c r="BT59" s="2149"/>
      <c r="BU59" s="2149"/>
      <c r="BV59" s="2149"/>
      <c r="BW59" s="2149"/>
    </row>
    <row r="60" spans="1:75" s="2151" customFormat="1" ht="25.5" hidden="1" customHeight="1">
      <c r="A60" s="533"/>
      <c r="B60" s="533"/>
      <c r="C60" s="534"/>
      <c r="D60" s="535"/>
      <c r="E60" s="536"/>
      <c r="F60" s="536"/>
      <c r="G60" s="537"/>
      <c r="H60" s="538"/>
      <c r="I60" s="539"/>
      <c r="J60" s="540"/>
      <c r="K60" s="541"/>
      <c r="L60" s="2153"/>
      <c r="M60" s="542"/>
      <c r="N60" s="2154"/>
      <c r="O60" s="2155"/>
      <c r="P60" s="533"/>
      <c r="Q60" s="533"/>
      <c r="R60" s="534"/>
      <c r="S60" s="535"/>
      <c r="T60" s="536"/>
      <c r="U60" s="536"/>
      <c r="V60" s="537"/>
      <c r="W60" s="538"/>
      <c r="X60" s="539"/>
      <c r="Y60" s="540"/>
      <c r="Z60" s="541"/>
      <c r="AA60" s="2153"/>
      <c r="AB60" s="542"/>
      <c r="AC60" s="2156"/>
      <c r="AD60" s="2156"/>
      <c r="AE60" s="533"/>
      <c r="AF60" s="533"/>
      <c r="AG60" s="534"/>
      <c r="AH60" s="535"/>
      <c r="AI60" s="536"/>
      <c r="AJ60" s="536"/>
      <c r="AK60" s="537"/>
      <c r="AL60" s="539"/>
      <c r="AM60" s="539"/>
      <c r="AN60" s="540"/>
      <c r="AO60" s="541"/>
      <c r="AP60" s="2153"/>
      <c r="AQ60" s="542"/>
      <c r="AR60" s="2156"/>
      <c r="AS60" s="2156"/>
      <c r="AT60" s="533"/>
      <c r="AU60" s="533"/>
      <c r="AV60" s="534"/>
      <c r="AW60" s="535"/>
      <c r="AX60" s="536"/>
      <c r="AY60" s="536"/>
      <c r="AZ60" s="537"/>
      <c r="BA60" s="538"/>
      <c r="BB60" s="539"/>
      <c r="BC60" s="540"/>
      <c r="BD60" s="541"/>
      <c r="BE60" s="2153"/>
      <c r="BF60" s="542"/>
      <c r="BG60" s="2156"/>
      <c r="BH60" s="2156"/>
      <c r="BI60" s="2149"/>
      <c r="BJ60" s="2149"/>
      <c r="BK60" s="2149"/>
      <c r="BL60" s="2149"/>
      <c r="BM60" s="2149"/>
      <c r="BN60" s="2149"/>
      <c r="BO60" s="2149"/>
      <c r="BP60" s="2149"/>
      <c r="BQ60" s="2149"/>
      <c r="BR60" s="2149"/>
      <c r="BS60" s="2149"/>
      <c r="BT60" s="2149"/>
      <c r="BU60" s="2149"/>
      <c r="BV60" s="2149"/>
      <c r="BW60" s="2149"/>
    </row>
    <row r="61" spans="1:75" s="2151" customFormat="1" ht="25.5" hidden="1" customHeight="1">
      <c r="A61" s="533"/>
      <c r="B61" s="533"/>
      <c r="C61" s="534"/>
      <c r="D61" s="535"/>
      <c r="E61" s="536"/>
      <c r="F61" s="536"/>
      <c r="G61" s="537"/>
      <c r="H61" s="538"/>
      <c r="I61" s="539"/>
      <c r="J61" s="540"/>
      <c r="K61" s="541"/>
      <c r="L61" s="2153"/>
      <c r="M61" s="542"/>
      <c r="N61" s="2154"/>
      <c r="O61" s="2155"/>
      <c r="P61" s="533"/>
      <c r="Q61" s="533"/>
      <c r="R61" s="534"/>
      <c r="S61" s="535"/>
      <c r="T61" s="536"/>
      <c r="U61" s="536"/>
      <c r="V61" s="537"/>
      <c r="W61" s="538"/>
      <c r="X61" s="539"/>
      <c r="Y61" s="540"/>
      <c r="Z61" s="541"/>
      <c r="AA61" s="2153"/>
      <c r="AB61" s="542"/>
      <c r="AC61" s="2156"/>
      <c r="AD61" s="2156"/>
      <c r="AE61" s="533"/>
      <c r="AF61" s="533"/>
      <c r="AG61" s="534"/>
      <c r="AH61" s="535"/>
      <c r="AI61" s="536"/>
      <c r="AJ61" s="536"/>
      <c r="AK61" s="537"/>
      <c r="AL61" s="539"/>
      <c r="AM61" s="539"/>
      <c r="AN61" s="540"/>
      <c r="AO61" s="541"/>
      <c r="AP61" s="2153"/>
      <c r="AQ61" s="542"/>
      <c r="AR61" s="2156"/>
      <c r="AS61" s="2156"/>
      <c r="AT61" s="533"/>
      <c r="AU61" s="533"/>
      <c r="AV61" s="534"/>
      <c r="AW61" s="535"/>
      <c r="AX61" s="536"/>
      <c r="AY61" s="536"/>
      <c r="AZ61" s="537"/>
      <c r="BA61" s="538"/>
      <c r="BB61" s="539"/>
      <c r="BC61" s="540"/>
      <c r="BD61" s="541"/>
      <c r="BE61" s="2153"/>
      <c r="BF61" s="542"/>
      <c r="BG61" s="2156"/>
      <c r="BH61" s="2156"/>
      <c r="BI61" s="2149"/>
      <c r="BJ61" s="2149"/>
      <c r="BK61" s="2149"/>
      <c r="BL61" s="2149"/>
      <c r="BM61" s="2149"/>
      <c r="BN61" s="2149"/>
      <c r="BO61" s="2149"/>
      <c r="BP61" s="2149"/>
      <c r="BQ61" s="2149"/>
      <c r="BR61" s="2149"/>
      <c r="BS61" s="2149"/>
      <c r="BT61" s="2149"/>
      <c r="BU61" s="2149"/>
      <c r="BV61" s="2149"/>
      <c r="BW61" s="2149"/>
    </row>
    <row r="62" spans="1:75" s="2151" customFormat="1" ht="25.5" hidden="1" customHeight="1">
      <c r="A62" s="533"/>
      <c r="B62" s="533"/>
      <c r="C62" s="534"/>
      <c r="D62" s="535"/>
      <c r="E62" s="536"/>
      <c r="F62" s="536"/>
      <c r="G62" s="537"/>
      <c r="H62" s="538"/>
      <c r="I62" s="539"/>
      <c r="J62" s="540"/>
      <c r="K62" s="541"/>
      <c r="L62" s="2153"/>
      <c r="M62" s="542"/>
      <c r="N62" s="2154"/>
      <c r="O62" s="2155"/>
      <c r="P62" s="533"/>
      <c r="Q62" s="533"/>
      <c r="R62" s="534"/>
      <c r="S62" s="535"/>
      <c r="T62" s="536"/>
      <c r="U62" s="536"/>
      <c r="V62" s="537"/>
      <c r="W62" s="538"/>
      <c r="X62" s="539"/>
      <c r="Y62" s="540"/>
      <c r="Z62" s="541"/>
      <c r="AA62" s="2153"/>
      <c r="AB62" s="542"/>
      <c r="AC62" s="2156"/>
      <c r="AD62" s="2156"/>
      <c r="AE62" s="533"/>
      <c r="AF62" s="533"/>
      <c r="AG62" s="534"/>
      <c r="AH62" s="535"/>
      <c r="AI62" s="536"/>
      <c r="AJ62" s="536"/>
      <c r="AK62" s="537"/>
      <c r="AL62" s="539"/>
      <c r="AM62" s="539"/>
      <c r="AN62" s="540"/>
      <c r="AO62" s="541"/>
      <c r="AP62" s="2153"/>
      <c r="AQ62" s="542"/>
      <c r="AR62" s="2156"/>
      <c r="AS62" s="2156"/>
      <c r="AT62" s="533"/>
      <c r="AU62" s="533"/>
      <c r="AV62" s="534"/>
      <c r="AW62" s="535"/>
      <c r="AX62" s="536"/>
      <c r="AY62" s="536"/>
      <c r="AZ62" s="537"/>
      <c r="BA62" s="538"/>
      <c r="BB62" s="539"/>
      <c r="BC62" s="540"/>
      <c r="BD62" s="541"/>
      <c r="BE62" s="2153"/>
      <c r="BF62" s="542"/>
      <c r="BG62" s="2156"/>
      <c r="BH62" s="2156"/>
      <c r="BI62" s="2149"/>
      <c r="BJ62" s="2149"/>
      <c r="BK62" s="2149"/>
      <c r="BL62" s="2149"/>
      <c r="BM62" s="2149"/>
      <c r="BN62" s="2149"/>
      <c r="BO62" s="2149"/>
      <c r="BP62" s="2149"/>
      <c r="BQ62" s="2149"/>
      <c r="BR62" s="2149"/>
      <c r="BS62" s="2149"/>
      <c r="BT62" s="2149"/>
      <c r="BU62" s="2149"/>
      <c r="BV62" s="2149"/>
      <c r="BW62" s="2149"/>
    </row>
    <row r="63" spans="1:75" s="2151" customFormat="1" ht="25.5" hidden="1" customHeight="1">
      <c r="A63" s="533"/>
      <c r="B63" s="533"/>
      <c r="C63" s="534"/>
      <c r="D63" s="535"/>
      <c r="E63" s="536"/>
      <c r="F63" s="536"/>
      <c r="G63" s="537"/>
      <c r="H63" s="538"/>
      <c r="I63" s="539"/>
      <c r="J63" s="540"/>
      <c r="K63" s="541"/>
      <c r="L63" s="2153"/>
      <c r="M63" s="542"/>
      <c r="N63" s="2154"/>
      <c r="O63" s="2155"/>
      <c r="P63" s="533"/>
      <c r="Q63" s="533"/>
      <c r="R63" s="534"/>
      <c r="S63" s="535"/>
      <c r="T63" s="536"/>
      <c r="U63" s="536"/>
      <c r="V63" s="537"/>
      <c r="W63" s="538"/>
      <c r="X63" s="539"/>
      <c r="Y63" s="540"/>
      <c r="Z63" s="541"/>
      <c r="AA63" s="2153"/>
      <c r="AB63" s="542"/>
      <c r="AC63" s="2156"/>
      <c r="AD63" s="2156"/>
      <c r="AE63" s="533"/>
      <c r="AF63" s="533"/>
      <c r="AG63" s="534"/>
      <c r="AH63" s="535"/>
      <c r="AI63" s="536"/>
      <c r="AJ63" s="536"/>
      <c r="AK63" s="537"/>
      <c r="AL63" s="539"/>
      <c r="AM63" s="539"/>
      <c r="AN63" s="540"/>
      <c r="AO63" s="541"/>
      <c r="AP63" s="2153"/>
      <c r="AQ63" s="542"/>
      <c r="AR63" s="2156"/>
      <c r="AS63" s="2156"/>
      <c r="AT63" s="533"/>
      <c r="AU63" s="533"/>
      <c r="AV63" s="534"/>
      <c r="AW63" s="535"/>
      <c r="AX63" s="536"/>
      <c r="AY63" s="536"/>
      <c r="AZ63" s="537"/>
      <c r="BA63" s="538"/>
      <c r="BB63" s="539"/>
      <c r="BC63" s="540"/>
      <c r="BD63" s="541"/>
      <c r="BE63" s="2153"/>
      <c r="BF63" s="542"/>
      <c r="BG63" s="2156"/>
      <c r="BH63" s="2156"/>
      <c r="BI63" s="2149"/>
      <c r="BJ63" s="2149"/>
      <c r="BK63" s="2149"/>
      <c r="BL63" s="2149"/>
      <c r="BM63" s="2149"/>
      <c r="BN63" s="2149"/>
      <c r="BO63" s="2149"/>
      <c r="BP63" s="2149"/>
      <c r="BQ63" s="2149"/>
      <c r="BR63" s="2149"/>
      <c r="BS63" s="2149"/>
      <c r="BT63" s="2149"/>
      <c r="BU63" s="2149"/>
      <c r="BV63" s="2149"/>
      <c r="BW63" s="2149"/>
    </row>
    <row r="64" spans="1:75" s="2151" customFormat="1" ht="25.5" hidden="1" customHeight="1">
      <c r="A64" s="533"/>
      <c r="B64" s="533"/>
      <c r="C64" s="534"/>
      <c r="D64" s="535"/>
      <c r="E64" s="536"/>
      <c r="F64" s="536"/>
      <c r="G64" s="537"/>
      <c r="H64" s="538"/>
      <c r="I64" s="539"/>
      <c r="J64" s="540"/>
      <c r="K64" s="541"/>
      <c r="L64" s="2153"/>
      <c r="M64" s="542"/>
      <c r="N64" s="2154"/>
      <c r="O64" s="2155"/>
      <c r="P64" s="533"/>
      <c r="Q64" s="533"/>
      <c r="R64" s="534"/>
      <c r="S64" s="535"/>
      <c r="T64" s="536"/>
      <c r="U64" s="536"/>
      <c r="V64" s="537"/>
      <c r="W64" s="538"/>
      <c r="X64" s="539"/>
      <c r="Y64" s="540"/>
      <c r="Z64" s="541"/>
      <c r="AA64" s="2153"/>
      <c r="AB64" s="542"/>
      <c r="AC64" s="2156"/>
      <c r="AD64" s="2156"/>
      <c r="AE64" s="533"/>
      <c r="AF64" s="533"/>
      <c r="AG64" s="534"/>
      <c r="AH64" s="535"/>
      <c r="AI64" s="536"/>
      <c r="AJ64" s="536"/>
      <c r="AK64" s="537"/>
      <c r="AL64" s="539"/>
      <c r="AM64" s="539"/>
      <c r="AN64" s="540"/>
      <c r="AO64" s="541"/>
      <c r="AP64" s="2153"/>
      <c r="AQ64" s="542"/>
      <c r="AR64" s="2156"/>
      <c r="AS64" s="2156"/>
      <c r="AT64" s="533"/>
      <c r="AU64" s="533"/>
      <c r="AV64" s="534"/>
      <c r="AW64" s="535"/>
      <c r="AX64" s="536"/>
      <c r="AY64" s="536"/>
      <c r="AZ64" s="537"/>
      <c r="BA64" s="538"/>
      <c r="BB64" s="539"/>
      <c r="BC64" s="540"/>
      <c r="BD64" s="541"/>
      <c r="BE64" s="2153"/>
      <c r="BF64" s="542"/>
      <c r="BG64" s="2156"/>
      <c r="BH64" s="2156"/>
      <c r="BI64" s="2149"/>
      <c r="BJ64" s="2149"/>
      <c r="BK64" s="2149"/>
      <c r="BL64" s="2149"/>
      <c r="BM64" s="2149"/>
      <c r="BN64" s="2149"/>
      <c r="BO64" s="2149"/>
      <c r="BP64" s="2149"/>
      <c r="BQ64" s="2149"/>
      <c r="BR64" s="2149"/>
      <c r="BS64" s="2149"/>
      <c r="BT64" s="2149"/>
      <c r="BU64" s="2149"/>
      <c r="BV64" s="2149"/>
      <c r="BW64" s="2149"/>
    </row>
    <row r="65" spans="1:75" s="2151" customFormat="1" ht="25.5" hidden="1" customHeight="1">
      <c r="A65" s="533"/>
      <c r="B65" s="533"/>
      <c r="C65" s="534"/>
      <c r="D65" s="535"/>
      <c r="E65" s="536"/>
      <c r="F65" s="536"/>
      <c r="G65" s="537"/>
      <c r="H65" s="538"/>
      <c r="I65" s="539"/>
      <c r="J65" s="540"/>
      <c r="K65" s="541"/>
      <c r="L65" s="2153"/>
      <c r="M65" s="542"/>
      <c r="N65" s="2154"/>
      <c r="O65" s="2155"/>
      <c r="P65" s="533"/>
      <c r="Q65" s="533"/>
      <c r="R65" s="534"/>
      <c r="S65" s="535"/>
      <c r="T65" s="536"/>
      <c r="U65" s="536"/>
      <c r="V65" s="537"/>
      <c r="W65" s="538"/>
      <c r="X65" s="539"/>
      <c r="Y65" s="540"/>
      <c r="Z65" s="541"/>
      <c r="AA65" s="2153"/>
      <c r="AB65" s="542"/>
      <c r="AC65" s="2156"/>
      <c r="AD65" s="2156"/>
      <c r="AE65" s="533"/>
      <c r="AF65" s="533"/>
      <c r="AG65" s="534"/>
      <c r="AH65" s="535"/>
      <c r="AI65" s="536"/>
      <c r="AJ65" s="536"/>
      <c r="AK65" s="537"/>
      <c r="AL65" s="539"/>
      <c r="AM65" s="539"/>
      <c r="AN65" s="540"/>
      <c r="AO65" s="541"/>
      <c r="AP65" s="2153"/>
      <c r="AQ65" s="542"/>
      <c r="AR65" s="2156"/>
      <c r="AS65" s="2156"/>
      <c r="AT65" s="533"/>
      <c r="AU65" s="533"/>
      <c r="AV65" s="534"/>
      <c r="AW65" s="535"/>
      <c r="AX65" s="536"/>
      <c r="AY65" s="536"/>
      <c r="AZ65" s="537"/>
      <c r="BA65" s="538"/>
      <c r="BB65" s="539"/>
      <c r="BC65" s="540"/>
      <c r="BD65" s="541"/>
      <c r="BE65" s="2153"/>
      <c r="BF65" s="542"/>
      <c r="BG65" s="2156"/>
      <c r="BH65" s="2156"/>
      <c r="BI65" s="2149"/>
      <c r="BJ65" s="2149"/>
      <c r="BK65" s="2149"/>
      <c r="BL65" s="2149"/>
      <c r="BM65" s="2149"/>
      <c r="BN65" s="2149"/>
      <c r="BO65" s="2149"/>
      <c r="BP65" s="2149"/>
      <c r="BQ65" s="2149"/>
      <c r="BR65" s="2149"/>
      <c r="BS65" s="2149"/>
      <c r="BT65" s="2149"/>
      <c r="BU65" s="2149"/>
      <c r="BV65" s="2149"/>
      <c r="BW65" s="2149"/>
    </row>
    <row r="66" spans="1:75" s="2151" customFormat="1" ht="25.5" hidden="1" customHeight="1">
      <c r="A66" s="533"/>
      <c r="B66" s="533"/>
      <c r="C66" s="534"/>
      <c r="D66" s="535"/>
      <c r="E66" s="536"/>
      <c r="F66" s="536"/>
      <c r="G66" s="537"/>
      <c r="H66" s="538"/>
      <c r="I66" s="539"/>
      <c r="J66" s="540"/>
      <c r="K66" s="541"/>
      <c r="L66" s="2153"/>
      <c r="M66" s="542"/>
      <c r="N66" s="2154"/>
      <c r="O66" s="2155"/>
      <c r="P66" s="533"/>
      <c r="Q66" s="533"/>
      <c r="R66" s="534"/>
      <c r="S66" s="535"/>
      <c r="T66" s="536"/>
      <c r="U66" s="536"/>
      <c r="V66" s="537"/>
      <c r="W66" s="538"/>
      <c r="X66" s="539"/>
      <c r="Y66" s="540"/>
      <c r="Z66" s="541"/>
      <c r="AA66" s="2153"/>
      <c r="AB66" s="542"/>
      <c r="AC66" s="2156"/>
      <c r="AD66" s="2156"/>
      <c r="AE66" s="533"/>
      <c r="AF66" s="533"/>
      <c r="AG66" s="534"/>
      <c r="AH66" s="535"/>
      <c r="AI66" s="536"/>
      <c r="AJ66" s="536"/>
      <c r="AK66" s="537"/>
      <c r="AL66" s="539"/>
      <c r="AM66" s="539"/>
      <c r="AN66" s="540"/>
      <c r="AO66" s="541"/>
      <c r="AP66" s="2153"/>
      <c r="AQ66" s="542"/>
      <c r="AR66" s="2156"/>
      <c r="AS66" s="2156"/>
      <c r="AT66" s="533"/>
      <c r="AU66" s="533"/>
      <c r="AV66" s="534"/>
      <c r="AW66" s="535"/>
      <c r="AX66" s="536"/>
      <c r="AY66" s="536"/>
      <c r="AZ66" s="537"/>
      <c r="BA66" s="538"/>
      <c r="BB66" s="539"/>
      <c r="BC66" s="540"/>
      <c r="BD66" s="541"/>
      <c r="BE66" s="2153"/>
      <c r="BF66" s="542"/>
      <c r="BG66" s="2156"/>
      <c r="BH66" s="2156"/>
      <c r="BI66" s="2149"/>
      <c r="BJ66" s="2149"/>
      <c r="BK66" s="2149"/>
      <c r="BL66" s="2149"/>
      <c r="BM66" s="2149"/>
      <c r="BN66" s="2149"/>
      <c r="BO66" s="2149"/>
      <c r="BP66" s="2149"/>
      <c r="BQ66" s="2149"/>
      <c r="BR66" s="2149"/>
      <c r="BS66" s="2149"/>
      <c r="BT66" s="2149"/>
      <c r="BU66" s="2149"/>
      <c r="BV66" s="2149"/>
      <c r="BW66" s="2149"/>
    </row>
    <row r="67" spans="1:75" s="2151" customFormat="1" ht="25.5" hidden="1" customHeight="1">
      <c r="A67" s="533"/>
      <c r="B67" s="533"/>
      <c r="C67" s="534"/>
      <c r="D67" s="535"/>
      <c r="E67" s="536"/>
      <c r="F67" s="536"/>
      <c r="G67" s="537"/>
      <c r="H67" s="538"/>
      <c r="I67" s="539"/>
      <c r="J67" s="540"/>
      <c r="K67" s="541"/>
      <c r="L67" s="2153"/>
      <c r="M67" s="542"/>
      <c r="N67" s="2154"/>
      <c r="O67" s="2155"/>
      <c r="P67" s="533"/>
      <c r="Q67" s="533"/>
      <c r="R67" s="534"/>
      <c r="S67" s="535"/>
      <c r="T67" s="536"/>
      <c r="U67" s="536"/>
      <c r="V67" s="537"/>
      <c r="W67" s="538"/>
      <c r="X67" s="539"/>
      <c r="Y67" s="540"/>
      <c r="Z67" s="541"/>
      <c r="AA67" s="2153"/>
      <c r="AB67" s="542"/>
      <c r="AC67" s="2156"/>
      <c r="AD67" s="2156"/>
      <c r="AE67" s="533"/>
      <c r="AF67" s="533"/>
      <c r="AG67" s="534"/>
      <c r="AH67" s="535"/>
      <c r="AI67" s="536"/>
      <c r="AJ67" s="536"/>
      <c r="AK67" s="537"/>
      <c r="AL67" s="539"/>
      <c r="AM67" s="539"/>
      <c r="AN67" s="540"/>
      <c r="AO67" s="541"/>
      <c r="AP67" s="2153"/>
      <c r="AQ67" s="542"/>
      <c r="AR67" s="2156"/>
      <c r="AS67" s="2156"/>
      <c r="AT67" s="533"/>
      <c r="AU67" s="533"/>
      <c r="AV67" s="534"/>
      <c r="AW67" s="535"/>
      <c r="AX67" s="536"/>
      <c r="AY67" s="536"/>
      <c r="AZ67" s="537"/>
      <c r="BA67" s="538"/>
      <c r="BB67" s="539"/>
      <c r="BC67" s="540"/>
      <c r="BD67" s="541"/>
      <c r="BE67" s="2153"/>
      <c r="BF67" s="542"/>
      <c r="BG67" s="2156"/>
      <c r="BH67" s="2156"/>
      <c r="BI67" s="2149"/>
      <c r="BJ67" s="2149"/>
      <c r="BK67" s="2149"/>
      <c r="BL67" s="2149"/>
      <c r="BM67" s="2149"/>
      <c r="BN67" s="2149"/>
      <c r="BO67" s="2149"/>
      <c r="BP67" s="2149"/>
      <c r="BQ67" s="2149"/>
      <c r="BR67" s="2149"/>
      <c r="BS67" s="2149"/>
      <c r="BT67" s="2149"/>
      <c r="BU67" s="2149"/>
      <c r="BV67" s="2149"/>
      <c r="BW67" s="2149"/>
    </row>
    <row r="68" spans="1:75" s="2151" customFormat="1" ht="25.5" hidden="1" customHeight="1">
      <c r="A68" s="533"/>
      <c r="B68" s="533"/>
      <c r="C68" s="534"/>
      <c r="D68" s="535"/>
      <c r="E68" s="536"/>
      <c r="F68" s="536"/>
      <c r="G68" s="537"/>
      <c r="H68" s="538"/>
      <c r="I68" s="539"/>
      <c r="J68" s="540"/>
      <c r="K68" s="541"/>
      <c r="L68" s="2153"/>
      <c r="M68" s="542"/>
      <c r="N68" s="2154"/>
      <c r="O68" s="2155"/>
      <c r="P68" s="533"/>
      <c r="Q68" s="533"/>
      <c r="R68" s="534"/>
      <c r="S68" s="535"/>
      <c r="T68" s="536"/>
      <c r="U68" s="536"/>
      <c r="V68" s="537"/>
      <c r="W68" s="538"/>
      <c r="X68" s="539"/>
      <c r="Y68" s="540"/>
      <c r="Z68" s="541"/>
      <c r="AA68" s="2153"/>
      <c r="AB68" s="542"/>
      <c r="AC68" s="2156"/>
      <c r="AD68" s="2156"/>
      <c r="AE68" s="533"/>
      <c r="AF68" s="533"/>
      <c r="AG68" s="534"/>
      <c r="AH68" s="535"/>
      <c r="AI68" s="536"/>
      <c r="AJ68" s="536"/>
      <c r="AK68" s="537"/>
      <c r="AL68" s="539"/>
      <c r="AM68" s="539"/>
      <c r="AN68" s="540"/>
      <c r="AO68" s="541"/>
      <c r="AP68" s="2153"/>
      <c r="AQ68" s="542"/>
      <c r="AR68" s="2156"/>
      <c r="AS68" s="2156"/>
      <c r="AT68" s="533"/>
      <c r="AU68" s="533"/>
      <c r="AV68" s="534"/>
      <c r="AW68" s="535"/>
      <c r="AX68" s="536"/>
      <c r="AY68" s="536"/>
      <c r="AZ68" s="537"/>
      <c r="BA68" s="538"/>
      <c r="BB68" s="539"/>
      <c r="BC68" s="540"/>
      <c r="BD68" s="541"/>
      <c r="BE68" s="2153"/>
      <c r="BF68" s="542"/>
      <c r="BG68" s="2156"/>
      <c r="BH68" s="2156"/>
      <c r="BI68" s="2149"/>
      <c r="BJ68" s="2149"/>
      <c r="BK68" s="2149"/>
      <c r="BL68" s="2149"/>
      <c r="BM68" s="2149"/>
      <c r="BN68" s="2149"/>
      <c r="BO68" s="2149"/>
      <c r="BP68" s="2149"/>
      <c r="BQ68" s="2149"/>
      <c r="BR68" s="2149"/>
      <c r="BS68" s="2149"/>
      <c r="BT68" s="2149"/>
      <c r="BU68" s="2149"/>
      <c r="BV68" s="2149"/>
      <c r="BW68" s="2149"/>
    </row>
    <row r="69" spans="1:75" s="2151" customFormat="1" ht="25.5" hidden="1" customHeight="1">
      <c r="A69" s="533"/>
      <c r="B69" s="533"/>
      <c r="C69" s="534"/>
      <c r="D69" s="535"/>
      <c r="E69" s="536"/>
      <c r="F69" s="536"/>
      <c r="G69" s="537"/>
      <c r="H69" s="538"/>
      <c r="I69" s="539"/>
      <c r="J69" s="540"/>
      <c r="K69" s="541"/>
      <c r="L69" s="2153"/>
      <c r="M69" s="542"/>
      <c r="N69" s="2154"/>
      <c r="O69" s="2155"/>
      <c r="P69" s="533"/>
      <c r="Q69" s="533"/>
      <c r="R69" s="534"/>
      <c r="S69" s="535"/>
      <c r="T69" s="536"/>
      <c r="U69" s="536"/>
      <c r="V69" s="537"/>
      <c r="W69" s="538"/>
      <c r="X69" s="539"/>
      <c r="Y69" s="540"/>
      <c r="Z69" s="541"/>
      <c r="AA69" s="2153"/>
      <c r="AB69" s="542"/>
      <c r="AC69" s="2156"/>
      <c r="AD69" s="2156"/>
      <c r="AE69" s="533"/>
      <c r="AF69" s="533"/>
      <c r="AG69" s="534"/>
      <c r="AH69" s="535"/>
      <c r="AI69" s="536"/>
      <c r="AJ69" s="536"/>
      <c r="AK69" s="537"/>
      <c r="AL69" s="539"/>
      <c r="AM69" s="539"/>
      <c r="AN69" s="540"/>
      <c r="AO69" s="541"/>
      <c r="AP69" s="2153"/>
      <c r="AQ69" s="542"/>
      <c r="AR69" s="2156"/>
      <c r="AS69" s="2156"/>
      <c r="AT69" s="533"/>
      <c r="AU69" s="533"/>
      <c r="AV69" s="534"/>
      <c r="AW69" s="535"/>
      <c r="AX69" s="536"/>
      <c r="AY69" s="536"/>
      <c r="AZ69" s="537"/>
      <c r="BA69" s="538"/>
      <c r="BB69" s="539"/>
      <c r="BC69" s="540"/>
      <c r="BD69" s="541"/>
      <c r="BE69" s="2153"/>
      <c r="BF69" s="542"/>
      <c r="BG69" s="2156"/>
      <c r="BH69" s="2156"/>
      <c r="BI69" s="2149"/>
      <c r="BJ69" s="2149"/>
      <c r="BK69" s="2149"/>
      <c r="BL69" s="2149"/>
      <c r="BM69" s="2149"/>
      <c r="BN69" s="2149"/>
      <c r="BO69" s="2149"/>
      <c r="BP69" s="2149"/>
      <c r="BQ69" s="2149"/>
      <c r="BR69" s="2149"/>
      <c r="BS69" s="2149"/>
      <c r="BT69" s="2149"/>
      <c r="BU69" s="2149"/>
      <c r="BV69" s="2149"/>
      <c r="BW69" s="2149"/>
    </row>
    <row r="70" spans="1:75" s="2151" customFormat="1" ht="25.5" hidden="1" customHeight="1">
      <c r="A70" s="533"/>
      <c r="B70" s="533"/>
      <c r="C70" s="534"/>
      <c r="D70" s="535"/>
      <c r="E70" s="536"/>
      <c r="F70" s="536"/>
      <c r="G70" s="537"/>
      <c r="H70" s="538"/>
      <c r="I70" s="539"/>
      <c r="J70" s="540"/>
      <c r="K70" s="541"/>
      <c r="L70" s="2153"/>
      <c r="M70" s="542"/>
      <c r="N70" s="2154"/>
      <c r="O70" s="2155"/>
      <c r="P70" s="533"/>
      <c r="Q70" s="533"/>
      <c r="R70" s="534"/>
      <c r="S70" s="535"/>
      <c r="T70" s="536"/>
      <c r="U70" s="536"/>
      <c r="V70" s="537"/>
      <c r="W70" s="538"/>
      <c r="X70" s="539"/>
      <c r="Y70" s="540"/>
      <c r="Z70" s="541"/>
      <c r="AA70" s="2153"/>
      <c r="AB70" s="542"/>
      <c r="AC70" s="2156"/>
      <c r="AD70" s="2156"/>
      <c r="AE70" s="533"/>
      <c r="AF70" s="533"/>
      <c r="AG70" s="534"/>
      <c r="AH70" s="535"/>
      <c r="AI70" s="536"/>
      <c r="AJ70" s="536"/>
      <c r="AK70" s="537"/>
      <c r="AL70" s="539"/>
      <c r="AM70" s="539"/>
      <c r="AN70" s="540"/>
      <c r="AO70" s="541"/>
      <c r="AP70" s="2153"/>
      <c r="AQ70" s="542"/>
      <c r="AR70" s="2156"/>
      <c r="AS70" s="2156"/>
      <c r="AT70" s="533"/>
      <c r="AU70" s="533"/>
      <c r="AV70" s="534"/>
      <c r="AW70" s="535"/>
      <c r="AX70" s="536"/>
      <c r="AY70" s="536"/>
      <c r="AZ70" s="537"/>
      <c r="BA70" s="538"/>
      <c r="BB70" s="539"/>
      <c r="BC70" s="540"/>
      <c r="BD70" s="541"/>
      <c r="BE70" s="2153"/>
      <c r="BF70" s="542"/>
      <c r="BG70" s="2156"/>
      <c r="BH70" s="2156"/>
      <c r="BI70" s="2149"/>
      <c r="BJ70" s="2149"/>
      <c r="BK70" s="2149"/>
      <c r="BL70" s="2149"/>
      <c r="BM70" s="2149"/>
      <c r="BN70" s="2149"/>
      <c r="BO70" s="2149"/>
      <c r="BP70" s="2149"/>
      <c r="BQ70" s="2149"/>
      <c r="BR70" s="2149"/>
      <c r="BS70" s="2149"/>
      <c r="BT70" s="2149"/>
      <c r="BU70" s="2149"/>
      <c r="BV70" s="2149"/>
      <c r="BW70" s="2149"/>
    </row>
    <row r="71" spans="1:75" s="2151" customFormat="1" ht="25.5" hidden="1" customHeight="1">
      <c r="A71" s="533"/>
      <c r="B71" s="533"/>
      <c r="C71" s="534"/>
      <c r="D71" s="535"/>
      <c r="E71" s="536"/>
      <c r="F71" s="536"/>
      <c r="G71" s="537"/>
      <c r="H71" s="538"/>
      <c r="I71" s="539"/>
      <c r="J71" s="540"/>
      <c r="K71" s="541"/>
      <c r="L71" s="2153"/>
      <c r="M71" s="542"/>
      <c r="N71" s="2154"/>
      <c r="O71" s="2155"/>
      <c r="P71" s="533"/>
      <c r="Q71" s="533"/>
      <c r="R71" s="534"/>
      <c r="S71" s="535"/>
      <c r="T71" s="536"/>
      <c r="U71" s="536"/>
      <c r="V71" s="537"/>
      <c r="W71" s="538"/>
      <c r="X71" s="539"/>
      <c r="Y71" s="540"/>
      <c r="Z71" s="541"/>
      <c r="AA71" s="2153"/>
      <c r="AB71" s="542"/>
      <c r="AC71" s="2156"/>
      <c r="AD71" s="2156"/>
      <c r="AE71" s="533"/>
      <c r="AF71" s="533"/>
      <c r="AG71" s="534"/>
      <c r="AH71" s="535"/>
      <c r="AI71" s="536"/>
      <c r="AJ71" s="536"/>
      <c r="AK71" s="537"/>
      <c r="AL71" s="539"/>
      <c r="AM71" s="539"/>
      <c r="AN71" s="540"/>
      <c r="AO71" s="541"/>
      <c r="AP71" s="2153"/>
      <c r="AQ71" s="542"/>
      <c r="AR71" s="2156"/>
      <c r="AS71" s="2156"/>
      <c r="AT71" s="533"/>
      <c r="AU71" s="533"/>
      <c r="AV71" s="534"/>
      <c r="AW71" s="535"/>
      <c r="AX71" s="536"/>
      <c r="AY71" s="536"/>
      <c r="AZ71" s="537"/>
      <c r="BA71" s="538"/>
      <c r="BB71" s="539"/>
      <c r="BC71" s="540"/>
      <c r="BD71" s="541"/>
      <c r="BE71" s="2153"/>
      <c r="BF71" s="542"/>
      <c r="BG71" s="2156"/>
      <c r="BH71" s="2156"/>
      <c r="BI71" s="2149"/>
      <c r="BJ71" s="2149"/>
      <c r="BK71" s="2149"/>
      <c r="BL71" s="2149"/>
      <c r="BM71" s="2149"/>
      <c r="BN71" s="2149"/>
      <c r="BO71" s="2149"/>
      <c r="BP71" s="2149"/>
      <c r="BQ71" s="2149"/>
      <c r="BR71" s="2149"/>
      <c r="BS71" s="2149"/>
      <c r="BT71" s="2149"/>
      <c r="BU71" s="2149"/>
      <c r="BV71" s="2149"/>
      <c r="BW71" s="2149"/>
    </row>
    <row r="72" spans="1:75" s="2151" customFormat="1" ht="25.5" hidden="1" customHeight="1">
      <c r="A72" s="533"/>
      <c r="B72" s="533"/>
      <c r="C72" s="534"/>
      <c r="D72" s="535"/>
      <c r="E72" s="536"/>
      <c r="F72" s="536"/>
      <c r="G72" s="537"/>
      <c r="H72" s="538"/>
      <c r="I72" s="539"/>
      <c r="J72" s="540"/>
      <c r="K72" s="541"/>
      <c r="L72" s="2153"/>
      <c r="M72" s="542"/>
      <c r="N72" s="2154"/>
      <c r="O72" s="2155"/>
      <c r="P72" s="533"/>
      <c r="Q72" s="533"/>
      <c r="R72" s="534"/>
      <c r="S72" s="535"/>
      <c r="T72" s="536"/>
      <c r="U72" s="536"/>
      <c r="V72" s="537"/>
      <c r="W72" s="538"/>
      <c r="X72" s="539"/>
      <c r="Y72" s="540"/>
      <c r="Z72" s="541"/>
      <c r="AA72" s="2153"/>
      <c r="AB72" s="542"/>
      <c r="AC72" s="2156"/>
      <c r="AD72" s="2156"/>
      <c r="AE72" s="533"/>
      <c r="AF72" s="533"/>
      <c r="AG72" s="534"/>
      <c r="AH72" s="535"/>
      <c r="AI72" s="536"/>
      <c r="AJ72" s="536"/>
      <c r="AK72" s="537"/>
      <c r="AL72" s="539"/>
      <c r="AM72" s="539"/>
      <c r="AN72" s="540"/>
      <c r="AO72" s="541"/>
      <c r="AP72" s="2153"/>
      <c r="AQ72" s="542"/>
      <c r="AR72" s="2156"/>
      <c r="AS72" s="2156"/>
      <c r="AT72" s="533"/>
      <c r="AU72" s="533"/>
      <c r="AV72" s="534"/>
      <c r="AW72" s="535"/>
      <c r="AX72" s="536"/>
      <c r="AY72" s="536"/>
      <c r="AZ72" s="537"/>
      <c r="BA72" s="538"/>
      <c r="BB72" s="539"/>
      <c r="BC72" s="540"/>
      <c r="BD72" s="541"/>
      <c r="BE72" s="2153"/>
      <c r="BF72" s="542"/>
      <c r="BG72" s="2156"/>
      <c r="BH72" s="2156"/>
      <c r="BI72" s="2149"/>
      <c r="BJ72" s="2149"/>
      <c r="BK72" s="2149"/>
      <c r="BL72" s="2149"/>
      <c r="BM72" s="2149"/>
      <c r="BN72" s="2149"/>
      <c r="BO72" s="2149"/>
      <c r="BP72" s="2149"/>
      <c r="BQ72" s="2149"/>
      <c r="BR72" s="2149"/>
      <c r="BS72" s="2149"/>
      <c r="BT72" s="2149"/>
      <c r="BU72" s="2149"/>
      <c r="BV72" s="2149"/>
      <c r="BW72" s="2149"/>
    </row>
    <row r="73" spans="1:75" s="2151" customFormat="1" ht="25.5" hidden="1" customHeight="1">
      <c r="A73" s="533"/>
      <c r="B73" s="533"/>
      <c r="C73" s="534"/>
      <c r="D73" s="535"/>
      <c r="E73" s="536"/>
      <c r="F73" s="536"/>
      <c r="G73" s="537"/>
      <c r="H73" s="538"/>
      <c r="I73" s="539"/>
      <c r="J73" s="540"/>
      <c r="K73" s="541"/>
      <c r="L73" s="2153"/>
      <c r="M73" s="542"/>
      <c r="N73" s="2154"/>
      <c r="O73" s="2155"/>
      <c r="P73" s="533"/>
      <c r="Q73" s="533"/>
      <c r="R73" s="534"/>
      <c r="S73" s="535"/>
      <c r="T73" s="536"/>
      <c r="U73" s="536"/>
      <c r="V73" s="537"/>
      <c r="W73" s="538"/>
      <c r="X73" s="539"/>
      <c r="Y73" s="540"/>
      <c r="Z73" s="541"/>
      <c r="AA73" s="2153"/>
      <c r="AB73" s="542"/>
      <c r="AC73" s="2156"/>
      <c r="AD73" s="2156"/>
      <c r="AE73" s="533"/>
      <c r="AF73" s="533"/>
      <c r="AG73" s="534"/>
      <c r="AH73" s="535"/>
      <c r="AI73" s="536"/>
      <c r="AJ73" s="536"/>
      <c r="AK73" s="537"/>
      <c r="AL73" s="539"/>
      <c r="AM73" s="539"/>
      <c r="AN73" s="540"/>
      <c r="AO73" s="541"/>
      <c r="AP73" s="2153"/>
      <c r="AQ73" s="542"/>
      <c r="AR73" s="2156"/>
      <c r="AS73" s="2156"/>
      <c r="AT73" s="533"/>
      <c r="AU73" s="533"/>
      <c r="AV73" s="534"/>
      <c r="AW73" s="535"/>
      <c r="AX73" s="536"/>
      <c r="AY73" s="536"/>
      <c r="AZ73" s="537"/>
      <c r="BA73" s="538"/>
      <c r="BB73" s="539"/>
      <c r="BC73" s="540"/>
      <c r="BD73" s="541"/>
      <c r="BE73" s="2153"/>
      <c r="BF73" s="542"/>
      <c r="BG73" s="2156"/>
      <c r="BH73" s="2156"/>
      <c r="BI73" s="2149"/>
      <c r="BJ73" s="2149"/>
      <c r="BK73" s="2149"/>
      <c r="BL73" s="2149"/>
      <c r="BM73" s="2149"/>
      <c r="BN73" s="2149"/>
      <c r="BO73" s="2149"/>
      <c r="BP73" s="2149"/>
      <c r="BQ73" s="2149"/>
      <c r="BR73" s="2149"/>
      <c r="BS73" s="2149"/>
      <c r="BT73" s="2149"/>
      <c r="BU73" s="2149"/>
      <c r="BV73" s="2149"/>
      <c r="BW73" s="2149"/>
    </row>
    <row r="74" spans="1:75" s="2151" customFormat="1" ht="25.5" hidden="1" customHeight="1">
      <c r="A74" s="533"/>
      <c r="B74" s="533"/>
      <c r="C74" s="534"/>
      <c r="D74" s="535"/>
      <c r="E74" s="536"/>
      <c r="F74" s="536"/>
      <c r="G74" s="537"/>
      <c r="H74" s="538"/>
      <c r="I74" s="539"/>
      <c r="J74" s="540"/>
      <c r="K74" s="541"/>
      <c r="L74" s="2153"/>
      <c r="M74" s="542"/>
      <c r="N74" s="2154"/>
      <c r="O74" s="2155"/>
      <c r="P74" s="533"/>
      <c r="Q74" s="533"/>
      <c r="R74" s="534"/>
      <c r="S74" s="535"/>
      <c r="T74" s="536"/>
      <c r="U74" s="536"/>
      <c r="V74" s="537"/>
      <c r="W74" s="538"/>
      <c r="X74" s="539"/>
      <c r="Y74" s="540"/>
      <c r="Z74" s="541"/>
      <c r="AA74" s="2153"/>
      <c r="AB74" s="542"/>
      <c r="AC74" s="2156"/>
      <c r="AD74" s="2156"/>
      <c r="AE74" s="533"/>
      <c r="AF74" s="533"/>
      <c r="AG74" s="534"/>
      <c r="AH74" s="535"/>
      <c r="AI74" s="536"/>
      <c r="AJ74" s="536"/>
      <c r="AK74" s="537"/>
      <c r="AL74" s="539"/>
      <c r="AM74" s="539"/>
      <c r="AN74" s="540"/>
      <c r="AO74" s="541"/>
      <c r="AP74" s="2153"/>
      <c r="AQ74" s="542"/>
      <c r="AR74" s="2156"/>
      <c r="AS74" s="2156"/>
      <c r="AT74" s="533"/>
      <c r="AU74" s="533"/>
      <c r="AV74" s="534"/>
      <c r="AW74" s="535"/>
      <c r="AX74" s="536"/>
      <c r="AY74" s="536"/>
      <c r="AZ74" s="537"/>
      <c r="BA74" s="538"/>
      <c r="BB74" s="539"/>
      <c r="BC74" s="540"/>
      <c r="BD74" s="541"/>
      <c r="BE74" s="2153"/>
      <c r="BF74" s="542"/>
      <c r="BG74" s="2156"/>
      <c r="BH74" s="2156"/>
      <c r="BI74" s="2149"/>
      <c r="BJ74" s="2149"/>
      <c r="BK74" s="2149"/>
      <c r="BL74" s="2149"/>
      <c r="BM74" s="2149"/>
      <c r="BN74" s="2149"/>
      <c r="BO74" s="2149"/>
      <c r="BP74" s="2149"/>
      <c r="BQ74" s="2149"/>
      <c r="BR74" s="2149"/>
      <c r="BS74" s="2149"/>
      <c r="BT74" s="2149"/>
      <c r="BU74" s="2149"/>
      <c r="BV74" s="2149"/>
      <c r="BW74" s="2149"/>
    </row>
    <row r="75" spans="1:75" s="2151" customFormat="1" ht="25.5" hidden="1" customHeight="1">
      <c r="A75" s="533"/>
      <c r="B75" s="533"/>
      <c r="C75" s="534"/>
      <c r="D75" s="535"/>
      <c r="E75" s="536"/>
      <c r="F75" s="536"/>
      <c r="G75" s="537"/>
      <c r="H75" s="538"/>
      <c r="I75" s="539"/>
      <c r="J75" s="540"/>
      <c r="K75" s="541"/>
      <c r="L75" s="2153"/>
      <c r="M75" s="542"/>
      <c r="N75" s="2154"/>
      <c r="O75" s="2155"/>
      <c r="P75" s="533"/>
      <c r="Q75" s="533"/>
      <c r="R75" s="534"/>
      <c r="S75" s="535"/>
      <c r="T75" s="536"/>
      <c r="U75" s="536"/>
      <c r="V75" s="537"/>
      <c r="W75" s="538"/>
      <c r="X75" s="539"/>
      <c r="Y75" s="540"/>
      <c r="Z75" s="541"/>
      <c r="AA75" s="2153"/>
      <c r="AB75" s="542"/>
      <c r="AC75" s="2156"/>
      <c r="AD75" s="2156"/>
      <c r="AE75" s="533"/>
      <c r="AF75" s="533"/>
      <c r="AG75" s="534"/>
      <c r="AH75" s="535"/>
      <c r="AI75" s="536"/>
      <c r="AJ75" s="536"/>
      <c r="AK75" s="537"/>
      <c r="AL75" s="539"/>
      <c r="AM75" s="539"/>
      <c r="AN75" s="540"/>
      <c r="AO75" s="541"/>
      <c r="AP75" s="2153"/>
      <c r="AQ75" s="542"/>
      <c r="AR75" s="2156"/>
      <c r="AS75" s="2156"/>
      <c r="AT75" s="533"/>
      <c r="AU75" s="533"/>
      <c r="AV75" s="534"/>
      <c r="AW75" s="535"/>
      <c r="AX75" s="536"/>
      <c r="AY75" s="536"/>
      <c r="AZ75" s="537"/>
      <c r="BA75" s="538"/>
      <c r="BB75" s="539"/>
      <c r="BC75" s="540"/>
      <c r="BD75" s="541"/>
      <c r="BE75" s="2153"/>
      <c r="BF75" s="542"/>
      <c r="BG75" s="2156"/>
      <c r="BH75" s="2156"/>
      <c r="BI75" s="2149"/>
      <c r="BJ75" s="2149"/>
      <c r="BK75" s="2149"/>
      <c r="BL75" s="2149"/>
      <c r="BM75" s="2149"/>
      <c r="BN75" s="2149"/>
      <c r="BO75" s="2149"/>
      <c r="BP75" s="2149"/>
      <c r="BQ75" s="2149"/>
      <c r="BR75" s="2149"/>
      <c r="BS75" s="2149"/>
      <c r="BT75" s="2149"/>
      <c r="BU75" s="2149"/>
      <c r="BV75" s="2149"/>
      <c r="BW75" s="2149"/>
    </row>
    <row r="76" spans="1:75" s="2151" customFormat="1" ht="25.5" hidden="1" customHeight="1">
      <c r="A76" s="533"/>
      <c r="B76" s="533"/>
      <c r="C76" s="534"/>
      <c r="D76" s="535"/>
      <c r="E76" s="536"/>
      <c r="F76" s="536"/>
      <c r="G76" s="537"/>
      <c r="H76" s="538"/>
      <c r="I76" s="539"/>
      <c r="J76" s="540"/>
      <c r="K76" s="541"/>
      <c r="L76" s="2153"/>
      <c r="M76" s="542"/>
      <c r="N76" s="2154"/>
      <c r="O76" s="2155"/>
      <c r="P76" s="533"/>
      <c r="Q76" s="533"/>
      <c r="R76" s="534"/>
      <c r="S76" s="535"/>
      <c r="T76" s="536"/>
      <c r="U76" s="536"/>
      <c r="V76" s="537"/>
      <c r="W76" s="538"/>
      <c r="X76" s="539"/>
      <c r="Y76" s="540"/>
      <c r="Z76" s="541"/>
      <c r="AA76" s="2153"/>
      <c r="AB76" s="542"/>
      <c r="AC76" s="2156"/>
      <c r="AD76" s="2156"/>
      <c r="AE76" s="533"/>
      <c r="AF76" s="533"/>
      <c r="AG76" s="534"/>
      <c r="AH76" s="535"/>
      <c r="AI76" s="536"/>
      <c r="AJ76" s="536"/>
      <c r="AK76" s="537"/>
      <c r="AL76" s="539"/>
      <c r="AM76" s="539"/>
      <c r="AN76" s="540"/>
      <c r="AO76" s="541"/>
      <c r="AP76" s="2153"/>
      <c r="AQ76" s="542"/>
      <c r="AR76" s="2156"/>
      <c r="AS76" s="2156"/>
      <c r="AT76" s="533"/>
      <c r="AU76" s="533"/>
      <c r="AV76" s="534"/>
      <c r="AW76" s="535"/>
      <c r="AX76" s="536"/>
      <c r="AY76" s="536"/>
      <c r="AZ76" s="537"/>
      <c r="BA76" s="538"/>
      <c r="BB76" s="539"/>
      <c r="BC76" s="540"/>
      <c r="BD76" s="541"/>
      <c r="BE76" s="2153"/>
      <c r="BF76" s="542"/>
      <c r="BG76" s="2156"/>
      <c r="BH76" s="2156"/>
      <c r="BI76" s="2149"/>
      <c r="BJ76" s="2149"/>
      <c r="BK76" s="2149"/>
      <c r="BL76" s="2149"/>
      <c r="BM76" s="2149"/>
      <c r="BN76" s="2149"/>
      <c r="BO76" s="2149"/>
      <c r="BP76" s="2149"/>
      <c r="BQ76" s="2149"/>
      <c r="BR76" s="2149"/>
      <c r="BS76" s="2149"/>
      <c r="BT76" s="2149"/>
      <c r="BU76" s="2149"/>
      <c r="BV76" s="2149"/>
      <c r="BW76" s="2149"/>
    </row>
    <row r="77" spans="1:75" s="2151" customFormat="1" ht="25.5" hidden="1" customHeight="1">
      <c r="A77" s="533"/>
      <c r="B77" s="533"/>
      <c r="C77" s="534"/>
      <c r="D77" s="535"/>
      <c r="E77" s="536"/>
      <c r="F77" s="536"/>
      <c r="G77" s="537"/>
      <c r="H77" s="538"/>
      <c r="I77" s="539"/>
      <c r="J77" s="540"/>
      <c r="K77" s="541"/>
      <c r="L77" s="2153"/>
      <c r="M77" s="542"/>
      <c r="N77" s="2154"/>
      <c r="O77" s="2155"/>
      <c r="P77" s="533"/>
      <c r="Q77" s="533"/>
      <c r="R77" s="534"/>
      <c r="S77" s="535"/>
      <c r="T77" s="536"/>
      <c r="U77" s="536"/>
      <c r="V77" s="537"/>
      <c r="W77" s="538"/>
      <c r="X77" s="539"/>
      <c r="Y77" s="540"/>
      <c r="Z77" s="541"/>
      <c r="AA77" s="2153"/>
      <c r="AB77" s="542"/>
      <c r="AC77" s="2156"/>
      <c r="AD77" s="2156"/>
      <c r="AE77" s="533"/>
      <c r="AF77" s="533"/>
      <c r="AG77" s="534"/>
      <c r="AH77" s="535"/>
      <c r="AI77" s="536"/>
      <c r="AJ77" s="536"/>
      <c r="AK77" s="537"/>
      <c r="AL77" s="539"/>
      <c r="AM77" s="539"/>
      <c r="AN77" s="540"/>
      <c r="AO77" s="541"/>
      <c r="AP77" s="2153"/>
      <c r="AQ77" s="542"/>
      <c r="AR77" s="2156"/>
      <c r="AS77" s="2156"/>
      <c r="AT77" s="533"/>
      <c r="AU77" s="533"/>
      <c r="AV77" s="534"/>
      <c r="AW77" s="535"/>
      <c r="AX77" s="536"/>
      <c r="AY77" s="536"/>
      <c r="AZ77" s="537"/>
      <c r="BA77" s="538"/>
      <c r="BB77" s="539"/>
      <c r="BC77" s="540"/>
      <c r="BD77" s="541"/>
      <c r="BE77" s="2153"/>
      <c r="BF77" s="542"/>
      <c r="BG77" s="2156"/>
      <c r="BH77" s="2156"/>
      <c r="BI77" s="2149"/>
      <c r="BJ77" s="2149"/>
      <c r="BK77" s="2149"/>
      <c r="BL77" s="2149"/>
      <c r="BM77" s="2149"/>
      <c r="BN77" s="2149"/>
      <c r="BO77" s="2149"/>
      <c r="BP77" s="2149"/>
      <c r="BQ77" s="2149"/>
      <c r="BR77" s="2149"/>
      <c r="BS77" s="2149"/>
      <c r="BT77" s="2149"/>
      <c r="BU77" s="2149"/>
      <c r="BV77" s="2149"/>
      <c r="BW77" s="2149"/>
    </row>
    <row r="78" spans="1:75" s="2151" customFormat="1" ht="25.5" hidden="1" customHeight="1">
      <c r="A78" s="533"/>
      <c r="B78" s="533"/>
      <c r="C78" s="534"/>
      <c r="D78" s="535"/>
      <c r="E78" s="536"/>
      <c r="F78" s="536"/>
      <c r="G78" s="537"/>
      <c r="H78" s="538"/>
      <c r="I78" s="539"/>
      <c r="J78" s="540"/>
      <c r="K78" s="541"/>
      <c r="L78" s="2153"/>
      <c r="M78" s="542"/>
      <c r="N78" s="2154"/>
      <c r="O78" s="2155"/>
      <c r="P78" s="533"/>
      <c r="Q78" s="533"/>
      <c r="R78" s="534"/>
      <c r="S78" s="535"/>
      <c r="T78" s="536"/>
      <c r="U78" s="536"/>
      <c r="V78" s="537"/>
      <c r="W78" s="538"/>
      <c r="X78" s="539"/>
      <c r="Y78" s="540"/>
      <c r="Z78" s="541"/>
      <c r="AA78" s="2153"/>
      <c r="AB78" s="542"/>
      <c r="AC78" s="2156"/>
      <c r="AD78" s="2156"/>
      <c r="AE78" s="533"/>
      <c r="AF78" s="533"/>
      <c r="AG78" s="534"/>
      <c r="AH78" s="535"/>
      <c r="AI78" s="536"/>
      <c r="AJ78" s="536"/>
      <c r="AK78" s="537"/>
      <c r="AL78" s="539"/>
      <c r="AM78" s="539"/>
      <c r="AN78" s="540"/>
      <c r="AO78" s="541"/>
      <c r="AP78" s="2153"/>
      <c r="AQ78" s="542"/>
      <c r="AR78" s="2156"/>
      <c r="AS78" s="2156"/>
      <c r="AT78" s="533"/>
      <c r="AU78" s="533"/>
      <c r="AV78" s="534"/>
      <c r="AW78" s="535"/>
      <c r="AX78" s="536"/>
      <c r="AY78" s="536"/>
      <c r="AZ78" s="537"/>
      <c r="BA78" s="538"/>
      <c r="BB78" s="539"/>
      <c r="BC78" s="540"/>
      <c r="BD78" s="541"/>
      <c r="BE78" s="2153"/>
      <c r="BF78" s="542"/>
      <c r="BG78" s="2156"/>
      <c r="BH78" s="2156"/>
      <c r="BI78" s="2149"/>
      <c r="BJ78" s="2149"/>
      <c r="BK78" s="2149"/>
      <c r="BL78" s="2149"/>
      <c r="BM78" s="2149"/>
      <c r="BN78" s="2149"/>
      <c r="BO78" s="2149"/>
      <c r="BP78" s="2149"/>
      <c r="BQ78" s="2149"/>
      <c r="BR78" s="2149"/>
      <c r="BS78" s="2149"/>
      <c r="BT78" s="2149"/>
      <c r="BU78" s="2149"/>
      <c r="BV78" s="2149"/>
      <c r="BW78" s="2149"/>
    </row>
    <row r="79" spans="1:75" s="2151" customFormat="1" ht="25.5" hidden="1" customHeight="1">
      <c r="A79" s="533"/>
      <c r="B79" s="533"/>
      <c r="C79" s="534"/>
      <c r="D79" s="535"/>
      <c r="E79" s="536"/>
      <c r="F79" s="536"/>
      <c r="G79" s="537"/>
      <c r="H79" s="538"/>
      <c r="I79" s="539"/>
      <c r="J79" s="540"/>
      <c r="K79" s="541"/>
      <c r="L79" s="2153"/>
      <c r="M79" s="542"/>
      <c r="N79" s="2154"/>
      <c r="O79" s="2155"/>
      <c r="P79" s="533"/>
      <c r="Q79" s="533"/>
      <c r="R79" s="534"/>
      <c r="S79" s="535"/>
      <c r="T79" s="536"/>
      <c r="U79" s="536"/>
      <c r="V79" s="537"/>
      <c r="W79" s="538"/>
      <c r="X79" s="539"/>
      <c r="Y79" s="540"/>
      <c r="Z79" s="541"/>
      <c r="AA79" s="2153"/>
      <c r="AB79" s="542"/>
      <c r="AC79" s="2156"/>
      <c r="AD79" s="2156"/>
      <c r="AE79" s="533"/>
      <c r="AF79" s="533"/>
      <c r="AG79" s="534"/>
      <c r="AH79" s="535"/>
      <c r="AI79" s="536"/>
      <c r="AJ79" s="536"/>
      <c r="AK79" s="537"/>
      <c r="AL79" s="539"/>
      <c r="AM79" s="539"/>
      <c r="AN79" s="540"/>
      <c r="AO79" s="541"/>
      <c r="AP79" s="2153"/>
      <c r="AQ79" s="542"/>
      <c r="AR79" s="2156"/>
      <c r="AS79" s="2156"/>
      <c r="AT79" s="533"/>
      <c r="AU79" s="533"/>
      <c r="AV79" s="534"/>
      <c r="AW79" s="535"/>
      <c r="AX79" s="536"/>
      <c r="AY79" s="536"/>
      <c r="AZ79" s="537"/>
      <c r="BA79" s="538"/>
      <c r="BB79" s="539"/>
      <c r="BC79" s="540"/>
      <c r="BD79" s="541"/>
      <c r="BE79" s="2153"/>
      <c r="BF79" s="542"/>
      <c r="BG79" s="2156"/>
      <c r="BH79" s="2156"/>
      <c r="BI79" s="2149"/>
      <c r="BJ79" s="2149"/>
      <c r="BK79" s="2149"/>
      <c r="BL79" s="2149"/>
      <c r="BM79" s="2149"/>
      <c r="BN79" s="2149"/>
      <c r="BO79" s="2149"/>
      <c r="BP79" s="2149"/>
      <c r="BQ79" s="2149"/>
      <c r="BR79" s="2149"/>
      <c r="BS79" s="2149"/>
      <c r="BT79" s="2149"/>
      <c r="BU79" s="2149"/>
      <c r="BV79" s="2149"/>
      <c r="BW79" s="2149"/>
    </row>
    <row r="80" spans="1:75" s="2151" customFormat="1" ht="25.5" hidden="1" customHeight="1">
      <c r="A80" s="533"/>
      <c r="B80" s="533"/>
      <c r="C80" s="534"/>
      <c r="D80" s="535"/>
      <c r="E80" s="536"/>
      <c r="F80" s="536"/>
      <c r="G80" s="537"/>
      <c r="H80" s="538"/>
      <c r="I80" s="539"/>
      <c r="J80" s="540"/>
      <c r="K80" s="541"/>
      <c r="L80" s="2153"/>
      <c r="M80" s="542"/>
      <c r="N80" s="2154"/>
      <c r="O80" s="2155"/>
      <c r="P80" s="533"/>
      <c r="Q80" s="533"/>
      <c r="R80" s="534"/>
      <c r="S80" s="535"/>
      <c r="T80" s="536"/>
      <c r="U80" s="536"/>
      <c r="V80" s="537"/>
      <c r="W80" s="538"/>
      <c r="X80" s="539"/>
      <c r="Y80" s="540"/>
      <c r="Z80" s="541"/>
      <c r="AA80" s="2153"/>
      <c r="AB80" s="542"/>
      <c r="AC80" s="2156"/>
      <c r="AD80" s="2156"/>
      <c r="AE80" s="533"/>
      <c r="AF80" s="533"/>
      <c r="AG80" s="534"/>
      <c r="AH80" s="535"/>
      <c r="AI80" s="536"/>
      <c r="AJ80" s="536"/>
      <c r="AK80" s="537"/>
      <c r="AL80" s="539"/>
      <c r="AM80" s="539"/>
      <c r="AN80" s="540"/>
      <c r="AO80" s="541"/>
      <c r="AP80" s="2153"/>
      <c r="AQ80" s="542"/>
      <c r="AR80" s="2156"/>
      <c r="AS80" s="2156"/>
      <c r="AT80" s="533"/>
      <c r="AU80" s="533"/>
      <c r="AV80" s="534"/>
      <c r="AW80" s="535"/>
      <c r="AX80" s="536"/>
      <c r="AY80" s="536"/>
      <c r="AZ80" s="537"/>
      <c r="BA80" s="538"/>
      <c r="BB80" s="539"/>
      <c r="BC80" s="540"/>
      <c r="BD80" s="541"/>
      <c r="BE80" s="2153"/>
      <c r="BF80" s="542"/>
      <c r="BG80" s="2156"/>
      <c r="BH80" s="2156"/>
      <c r="BI80" s="2149"/>
      <c r="BJ80" s="2149"/>
      <c r="BK80" s="2149"/>
      <c r="BL80" s="2149"/>
      <c r="BM80" s="2149"/>
      <c r="BN80" s="2149"/>
      <c r="BO80" s="2149"/>
      <c r="BP80" s="2149"/>
      <c r="BQ80" s="2149"/>
      <c r="BR80" s="2149"/>
      <c r="BS80" s="2149"/>
      <c r="BT80" s="2149"/>
      <c r="BU80" s="2149"/>
      <c r="BV80" s="2149"/>
      <c r="BW80" s="2149"/>
    </row>
    <row r="81" spans="1:75" s="2151" customFormat="1" ht="25.5" hidden="1" customHeight="1">
      <c r="A81" s="533"/>
      <c r="B81" s="533"/>
      <c r="C81" s="534"/>
      <c r="D81" s="535"/>
      <c r="E81" s="536"/>
      <c r="F81" s="536"/>
      <c r="G81" s="537"/>
      <c r="H81" s="538"/>
      <c r="I81" s="539"/>
      <c r="J81" s="540"/>
      <c r="K81" s="541"/>
      <c r="L81" s="2153"/>
      <c r="M81" s="542"/>
      <c r="N81" s="2154"/>
      <c r="O81" s="2155"/>
      <c r="P81" s="533"/>
      <c r="Q81" s="533"/>
      <c r="R81" s="534"/>
      <c r="S81" s="535"/>
      <c r="T81" s="536"/>
      <c r="U81" s="536"/>
      <c r="V81" s="537"/>
      <c r="W81" s="538"/>
      <c r="X81" s="539"/>
      <c r="Y81" s="540"/>
      <c r="Z81" s="541"/>
      <c r="AA81" s="2153"/>
      <c r="AB81" s="542"/>
      <c r="AC81" s="2156"/>
      <c r="AD81" s="2156"/>
      <c r="AE81" s="533"/>
      <c r="AF81" s="533"/>
      <c r="AG81" s="534"/>
      <c r="AH81" s="535"/>
      <c r="AI81" s="536"/>
      <c r="AJ81" s="536"/>
      <c r="AK81" s="537"/>
      <c r="AL81" s="539"/>
      <c r="AM81" s="539"/>
      <c r="AN81" s="540"/>
      <c r="AO81" s="541"/>
      <c r="AP81" s="2153"/>
      <c r="AQ81" s="542"/>
      <c r="AR81" s="2156"/>
      <c r="AS81" s="2156"/>
      <c r="AT81" s="533"/>
      <c r="AU81" s="533"/>
      <c r="AV81" s="534"/>
      <c r="AW81" s="535"/>
      <c r="AX81" s="536"/>
      <c r="AY81" s="536"/>
      <c r="AZ81" s="537"/>
      <c r="BA81" s="538"/>
      <c r="BB81" s="539"/>
      <c r="BC81" s="540"/>
      <c r="BD81" s="541"/>
      <c r="BE81" s="2153"/>
      <c r="BF81" s="542"/>
      <c r="BG81" s="2156"/>
      <c r="BH81" s="2156"/>
      <c r="BI81" s="2149"/>
      <c r="BJ81" s="2149"/>
      <c r="BK81" s="2149"/>
      <c r="BL81" s="2149"/>
      <c r="BM81" s="2149"/>
      <c r="BN81" s="2149"/>
      <c r="BO81" s="2149"/>
      <c r="BP81" s="2149"/>
      <c r="BQ81" s="2149"/>
      <c r="BR81" s="2149"/>
      <c r="BS81" s="2149"/>
      <c r="BT81" s="2149"/>
      <c r="BU81" s="2149"/>
      <c r="BV81" s="2149"/>
      <c r="BW81" s="2149"/>
    </row>
    <row r="82" spans="1:75" s="2151" customFormat="1" ht="25.5" hidden="1" customHeight="1">
      <c r="A82" s="533"/>
      <c r="B82" s="533"/>
      <c r="C82" s="534"/>
      <c r="D82" s="535"/>
      <c r="E82" s="536"/>
      <c r="F82" s="536"/>
      <c r="G82" s="537"/>
      <c r="H82" s="538"/>
      <c r="I82" s="539"/>
      <c r="J82" s="540"/>
      <c r="K82" s="541"/>
      <c r="L82" s="2153"/>
      <c r="M82" s="542"/>
      <c r="N82" s="2154"/>
      <c r="O82" s="2155"/>
      <c r="P82" s="533"/>
      <c r="Q82" s="533"/>
      <c r="R82" s="534"/>
      <c r="S82" s="535"/>
      <c r="T82" s="536"/>
      <c r="U82" s="536"/>
      <c r="V82" s="537"/>
      <c r="W82" s="538"/>
      <c r="X82" s="539"/>
      <c r="Y82" s="540"/>
      <c r="Z82" s="541"/>
      <c r="AA82" s="2153"/>
      <c r="AB82" s="542"/>
      <c r="AC82" s="2156"/>
      <c r="AD82" s="2156"/>
      <c r="AE82" s="533"/>
      <c r="AF82" s="533"/>
      <c r="AG82" s="534"/>
      <c r="AH82" s="535"/>
      <c r="AI82" s="536"/>
      <c r="AJ82" s="536"/>
      <c r="AK82" s="537"/>
      <c r="AL82" s="539"/>
      <c r="AM82" s="539"/>
      <c r="AN82" s="540"/>
      <c r="AO82" s="541"/>
      <c r="AP82" s="2153"/>
      <c r="AQ82" s="542"/>
      <c r="AR82" s="2156"/>
      <c r="AS82" s="2156"/>
      <c r="AT82" s="533"/>
      <c r="AU82" s="533"/>
      <c r="AV82" s="534"/>
      <c r="AW82" s="535"/>
      <c r="AX82" s="536"/>
      <c r="AY82" s="536"/>
      <c r="AZ82" s="537"/>
      <c r="BA82" s="538"/>
      <c r="BB82" s="539"/>
      <c r="BC82" s="540"/>
      <c r="BD82" s="541"/>
      <c r="BE82" s="2153"/>
      <c r="BF82" s="542"/>
      <c r="BG82" s="2156"/>
      <c r="BH82" s="2156"/>
      <c r="BI82" s="2149"/>
      <c r="BJ82" s="2149"/>
      <c r="BK82" s="2149"/>
      <c r="BL82" s="2149"/>
      <c r="BM82" s="2149"/>
      <c r="BN82" s="2149"/>
      <c r="BO82" s="2149"/>
      <c r="BP82" s="2149"/>
      <c r="BQ82" s="2149"/>
      <c r="BR82" s="2149"/>
      <c r="BS82" s="2149"/>
      <c r="BT82" s="2149"/>
      <c r="BU82" s="2149"/>
      <c r="BV82" s="2149"/>
      <c r="BW82" s="2149"/>
    </row>
    <row r="83" spans="1:75" s="2151" customFormat="1" ht="25.5" hidden="1" customHeight="1">
      <c r="A83" s="533"/>
      <c r="B83" s="533"/>
      <c r="C83" s="534"/>
      <c r="D83" s="535"/>
      <c r="E83" s="536"/>
      <c r="F83" s="536"/>
      <c r="G83" s="537"/>
      <c r="H83" s="538"/>
      <c r="I83" s="539"/>
      <c r="J83" s="540"/>
      <c r="K83" s="541"/>
      <c r="L83" s="2153"/>
      <c r="M83" s="542"/>
      <c r="N83" s="2154"/>
      <c r="O83" s="2155"/>
      <c r="P83" s="533"/>
      <c r="Q83" s="533"/>
      <c r="R83" s="534"/>
      <c r="S83" s="535"/>
      <c r="T83" s="536"/>
      <c r="U83" s="536"/>
      <c r="V83" s="537"/>
      <c r="W83" s="538"/>
      <c r="X83" s="539"/>
      <c r="Y83" s="540"/>
      <c r="Z83" s="541"/>
      <c r="AA83" s="2153"/>
      <c r="AB83" s="542"/>
      <c r="AC83" s="2156"/>
      <c r="AD83" s="2156"/>
      <c r="AE83" s="533"/>
      <c r="AF83" s="533"/>
      <c r="AG83" s="534"/>
      <c r="AH83" s="535"/>
      <c r="AI83" s="536"/>
      <c r="AJ83" s="536"/>
      <c r="AK83" s="537"/>
      <c r="AL83" s="539"/>
      <c r="AM83" s="539"/>
      <c r="AN83" s="540"/>
      <c r="AO83" s="541"/>
      <c r="AP83" s="2153"/>
      <c r="AQ83" s="542"/>
      <c r="AR83" s="2156"/>
      <c r="AS83" s="2156"/>
      <c r="AT83" s="533"/>
      <c r="AU83" s="533"/>
      <c r="AV83" s="534"/>
      <c r="AW83" s="535"/>
      <c r="AX83" s="536"/>
      <c r="AY83" s="536"/>
      <c r="AZ83" s="537"/>
      <c r="BA83" s="538"/>
      <c r="BB83" s="539"/>
      <c r="BC83" s="540"/>
      <c r="BD83" s="541"/>
      <c r="BE83" s="2153"/>
      <c r="BF83" s="542"/>
      <c r="BG83" s="2156"/>
      <c r="BH83" s="2156"/>
      <c r="BI83" s="2149"/>
      <c r="BJ83" s="2149"/>
      <c r="BK83" s="2149"/>
      <c r="BL83" s="2149"/>
      <c r="BM83" s="2149"/>
      <c r="BN83" s="2149"/>
      <c r="BO83" s="2149"/>
      <c r="BP83" s="2149"/>
      <c r="BQ83" s="2149"/>
      <c r="BR83" s="2149"/>
      <c r="BS83" s="2149"/>
      <c r="BT83" s="2149"/>
      <c r="BU83" s="2149"/>
      <c r="BV83" s="2149"/>
      <c r="BW83" s="2149"/>
    </row>
    <row r="84" spans="1:75" s="2151" customFormat="1" ht="25.5" hidden="1" customHeight="1">
      <c r="A84" s="533"/>
      <c r="B84" s="533"/>
      <c r="C84" s="534"/>
      <c r="D84" s="535"/>
      <c r="E84" s="536"/>
      <c r="F84" s="536"/>
      <c r="G84" s="537"/>
      <c r="H84" s="538"/>
      <c r="I84" s="539"/>
      <c r="J84" s="540"/>
      <c r="K84" s="541"/>
      <c r="L84" s="2153"/>
      <c r="M84" s="542"/>
      <c r="N84" s="2154"/>
      <c r="O84" s="2155"/>
      <c r="P84" s="533"/>
      <c r="Q84" s="533"/>
      <c r="R84" s="534"/>
      <c r="S84" s="535"/>
      <c r="T84" s="536"/>
      <c r="U84" s="536"/>
      <c r="V84" s="537"/>
      <c r="W84" s="538"/>
      <c r="X84" s="539"/>
      <c r="Y84" s="540"/>
      <c r="Z84" s="541"/>
      <c r="AA84" s="2153"/>
      <c r="AB84" s="542"/>
      <c r="AC84" s="2156"/>
      <c r="AD84" s="2156"/>
      <c r="AE84" s="533"/>
      <c r="AF84" s="533"/>
      <c r="AG84" s="534"/>
      <c r="AH84" s="535"/>
      <c r="AI84" s="536"/>
      <c r="AJ84" s="536"/>
      <c r="AK84" s="537"/>
      <c r="AL84" s="539"/>
      <c r="AM84" s="539"/>
      <c r="AN84" s="540"/>
      <c r="AO84" s="541"/>
      <c r="AP84" s="2153"/>
      <c r="AQ84" s="542"/>
      <c r="AR84" s="2156"/>
      <c r="AS84" s="2156"/>
      <c r="AT84" s="533"/>
      <c r="AU84" s="533"/>
      <c r="AV84" s="534"/>
      <c r="AW84" s="535"/>
      <c r="AX84" s="536"/>
      <c r="AY84" s="536"/>
      <c r="AZ84" s="537"/>
      <c r="BA84" s="538"/>
      <c r="BB84" s="539"/>
      <c r="BC84" s="540"/>
      <c r="BD84" s="541"/>
      <c r="BE84" s="2153"/>
      <c r="BF84" s="542"/>
      <c r="BG84" s="2156"/>
      <c r="BH84" s="2156"/>
      <c r="BI84" s="2149"/>
      <c r="BJ84" s="2149"/>
      <c r="BK84" s="2149"/>
      <c r="BL84" s="2149"/>
      <c r="BM84" s="2149"/>
      <c r="BN84" s="2149"/>
      <c r="BO84" s="2149"/>
      <c r="BP84" s="2149"/>
      <c r="BQ84" s="2149"/>
      <c r="BR84" s="2149"/>
      <c r="BS84" s="2149"/>
      <c r="BT84" s="2149"/>
      <c r="BU84" s="2149"/>
      <c r="BV84" s="2149"/>
      <c r="BW84" s="2149"/>
    </row>
    <row r="85" spans="1:75" s="2151" customFormat="1" ht="25.5" hidden="1" customHeight="1">
      <c r="A85" s="533"/>
      <c r="B85" s="533"/>
      <c r="C85" s="534"/>
      <c r="D85" s="535"/>
      <c r="E85" s="536"/>
      <c r="F85" s="536"/>
      <c r="G85" s="537"/>
      <c r="H85" s="538"/>
      <c r="I85" s="539"/>
      <c r="J85" s="540"/>
      <c r="K85" s="541"/>
      <c r="L85" s="2153"/>
      <c r="M85" s="542"/>
      <c r="N85" s="2154"/>
      <c r="O85" s="2155"/>
      <c r="P85" s="533"/>
      <c r="Q85" s="533"/>
      <c r="R85" s="534"/>
      <c r="S85" s="535"/>
      <c r="T85" s="536"/>
      <c r="U85" s="536"/>
      <c r="V85" s="537"/>
      <c r="W85" s="538"/>
      <c r="X85" s="539"/>
      <c r="Y85" s="540"/>
      <c r="Z85" s="541"/>
      <c r="AA85" s="2153"/>
      <c r="AB85" s="542"/>
      <c r="AC85" s="2156"/>
      <c r="AD85" s="2156"/>
      <c r="AE85" s="533"/>
      <c r="AF85" s="533"/>
      <c r="AG85" s="534"/>
      <c r="AH85" s="535"/>
      <c r="AI85" s="536"/>
      <c r="AJ85" s="536"/>
      <c r="AK85" s="537"/>
      <c r="AL85" s="539"/>
      <c r="AM85" s="539"/>
      <c r="AN85" s="540"/>
      <c r="AO85" s="541"/>
      <c r="AP85" s="2153"/>
      <c r="AQ85" s="542"/>
      <c r="AR85" s="2156"/>
      <c r="AS85" s="2156"/>
      <c r="AT85" s="533"/>
      <c r="AU85" s="533"/>
      <c r="AV85" s="534"/>
      <c r="AW85" s="535"/>
      <c r="AX85" s="536"/>
      <c r="AY85" s="536"/>
      <c r="AZ85" s="537"/>
      <c r="BA85" s="538"/>
      <c r="BB85" s="539"/>
      <c r="BC85" s="540"/>
      <c r="BD85" s="541"/>
      <c r="BE85" s="2153"/>
      <c r="BF85" s="542"/>
      <c r="BG85" s="2156"/>
      <c r="BH85" s="2156"/>
      <c r="BI85" s="2149"/>
      <c r="BJ85" s="2149"/>
      <c r="BK85" s="2149"/>
      <c r="BL85" s="2149"/>
      <c r="BM85" s="2149"/>
      <c r="BN85" s="2149"/>
      <c r="BO85" s="2149"/>
      <c r="BP85" s="2149"/>
      <c r="BQ85" s="2149"/>
      <c r="BR85" s="2149"/>
      <c r="BS85" s="2149"/>
      <c r="BT85" s="2149"/>
      <c r="BU85" s="2149"/>
      <c r="BV85" s="2149"/>
      <c r="BW85" s="2149"/>
    </row>
    <row r="86" spans="1:75" s="2151" customFormat="1" ht="25.5" hidden="1" customHeight="1">
      <c r="A86" s="533"/>
      <c r="B86" s="533"/>
      <c r="C86" s="534"/>
      <c r="D86" s="535"/>
      <c r="E86" s="536"/>
      <c r="F86" s="536"/>
      <c r="G86" s="537"/>
      <c r="H86" s="538"/>
      <c r="I86" s="539"/>
      <c r="J86" s="540"/>
      <c r="K86" s="541"/>
      <c r="L86" s="2153"/>
      <c r="M86" s="542"/>
      <c r="N86" s="2154"/>
      <c r="O86" s="2155"/>
      <c r="P86" s="533"/>
      <c r="Q86" s="533"/>
      <c r="R86" s="534"/>
      <c r="S86" s="535"/>
      <c r="T86" s="536"/>
      <c r="U86" s="536"/>
      <c r="V86" s="537"/>
      <c r="W86" s="538"/>
      <c r="X86" s="539"/>
      <c r="Y86" s="540"/>
      <c r="Z86" s="541"/>
      <c r="AA86" s="2153"/>
      <c r="AB86" s="542"/>
      <c r="AC86" s="2156"/>
      <c r="AD86" s="2156"/>
      <c r="AE86" s="533"/>
      <c r="AF86" s="533"/>
      <c r="AG86" s="534"/>
      <c r="AH86" s="535"/>
      <c r="AI86" s="536"/>
      <c r="AJ86" s="536"/>
      <c r="AK86" s="537"/>
      <c r="AL86" s="539"/>
      <c r="AM86" s="539"/>
      <c r="AN86" s="540"/>
      <c r="AO86" s="541"/>
      <c r="AP86" s="2153"/>
      <c r="AQ86" s="542"/>
      <c r="AR86" s="2156"/>
      <c r="AS86" s="2156"/>
      <c r="AT86" s="533"/>
      <c r="AU86" s="533"/>
      <c r="AV86" s="534"/>
      <c r="AW86" s="535"/>
      <c r="AX86" s="536"/>
      <c r="AY86" s="536"/>
      <c r="AZ86" s="537"/>
      <c r="BA86" s="538"/>
      <c r="BB86" s="539"/>
      <c r="BC86" s="540"/>
      <c r="BD86" s="541"/>
      <c r="BE86" s="2153"/>
      <c r="BF86" s="542"/>
      <c r="BG86" s="2156"/>
      <c r="BH86" s="2156"/>
      <c r="BI86" s="2149"/>
      <c r="BJ86" s="2149"/>
      <c r="BK86" s="2149"/>
      <c r="BL86" s="2149"/>
      <c r="BM86" s="2149"/>
      <c r="BN86" s="2149"/>
      <c r="BO86" s="2149"/>
      <c r="BP86" s="2149"/>
      <c r="BQ86" s="2149"/>
      <c r="BR86" s="2149"/>
      <c r="BS86" s="2149"/>
      <c r="BT86" s="2149"/>
      <c r="BU86" s="2149"/>
      <c r="BV86" s="2149"/>
      <c r="BW86" s="2149"/>
    </row>
    <row r="87" spans="1:75" s="2151" customFormat="1" ht="25.5" hidden="1" customHeight="1">
      <c r="A87" s="533"/>
      <c r="B87" s="533"/>
      <c r="C87" s="534"/>
      <c r="D87" s="535"/>
      <c r="E87" s="536"/>
      <c r="F87" s="536"/>
      <c r="G87" s="537"/>
      <c r="H87" s="538"/>
      <c r="I87" s="539"/>
      <c r="J87" s="540"/>
      <c r="K87" s="541"/>
      <c r="L87" s="2153"/>
      <c r="M87" s="542"/>
      <c r="N87" s="2154"/>
      <c r="O87" s="2155"/>
      <c r="P87" s="533"/>
      <c r="Q87" s="533"/>
      <c r="R87" s="534"/>
      <c r="S87" s="535"/>
      <c r="T87" s="536"/>
      <c r="U87" s="536"/>
      <c r="V87" s="537"/>
      <c r="W87" s="538"/>
      <c r="X87" s="539"/>
      <c r="Y87" s="540"/>
      <c r="Z87" s="541"/>
      <c r="AA87" s="2153"/>
      <c r="AB87" s="542"/>
      <c r="AC87" s="2156"/>
      <c r="AD87" s="2156"/>
      <c r="AE87" s="533"/>
      <c r="AF87" s="533"/>
      <c r="AG87" s="534"/>
      <c r="AH87" s="535"/>
      <c r="AI87" s="536"/>
      <c r="AJ87" s="536"/>
      <c r="AK87" s="537"/>
      <c r="AL87" s="539"/>
      <c r="AM87" s="539"/>
      <c r="AN87" s="540"/>
      <c r="AO87" s="541"/>
      <c r="AP87" s="2153"/>
      <c r="AQ87" s="542"/>
      <c r="AR87" s="2156"/>
      <c r="AS87" s="2156"/>
      <c r="AT87" s="533"/>
      <c r="AU87" s="533"/>
      <c r="AV87" s="534"/>
      <c r="AW87" s="535"/>
      <c r="AX87" s="536"/>
      <c r="AY87" s="536"/>
      <c r="AZ87" s="537"/>
      <c r="BA87" s="538"/>
      <c r="BB87" s="539"/>
      <c r="BC87" s="540"/>
      <c r="BD87" s="541"/>
      <c r="BE87" s="2153"/>
      <c r="BF87" s="542"/>
      <c r="BG87" s="2156"/>
      <c r="BH87" s="2156"/>
      <c r="BI87" s="2149"/>
      <c r="BJ87" s="2149"/>
      <c r="BK87" s="2149"/>
      <c r="BL87" s="2149"/>
      <c r="BM87" s="2149"/>
      <c r="BN87" s="2149"/>
      <c r="BO87" s="2149"/>
      <c r="BP87" s="2149"/>
      <c r="BQ87" s="2149"/>
      <c r="BR87" s="2149"/>
      <c r="BS87" s="2149"/>
      <c r="BT87" s="2149"/>
      <c r="BU87" s="2149"/>
      <c r="BV87" s="2149"/>
      <c r="BW87" s="2149"/>
    </row>
    <row r="88" spans="1:75" s="2151" customFormat="1" ht="25.5" hidden="1" customHeight="1">
      <c r="A88" s="533"/>
      <c r="B88" s="533"/>
      <c r="C88" s="534"/>
      <c r="D88" s="535"/>
      <c r="E88" s="536"/>
      <c r="F88" s="536"/>
      <c r="G88" s="537"/>
      <c r="H88" s="538"/>
      <c r="I88" s="539"/>
      <c r="J88" s="540"/>
      <c r="K88" s="541"/>
      <c r="L88" s="2153"/>
      <c r="M88" s="542"/>
      <c r="N88" s="2154"/>
      <c r="O88" s="2155"/>
      <c r="P88" s="533"/>
      <c r="Q88" s="533"/>
      <c r="R88" s="534"/>
      <c r="S88" s="535"/>
      <c r="T88" s="536"/>
      <c r="U88" s="536"/>
      <c r="V88" s="537"/>
      <c r="W88" s="538"/>
      <c r="X88" s="539"/>
      <c r="Y88" s="540"/>
      <c r="Z88" s="541"/>
      <c r="AA88" s="2153"/>
      <c r="AB88" s="542"/>
      <c r="AC88" s="2156"/>
      <c r="AD88" s="2156"/>
      <c r="AE88" s="533"/>
      <c r="AF88" s="533"/>
      <c r="AG88" s="534"/>
      <c r="AH88" s="535"/>
      <c r="AI88" s="536"/>
      <c r="AJ88" s="536"/>
      <c r="AK88" s="537"/>
      <c r="AL88" s="539"/>
      <c r="AM88" s="539"/>
      <c r="AN88" s="540"/>
      <c r="AO88" s="541"/>
      <c r="AP88" s="2153"/>
      <c r="AQ88" s="542"/>
      <c r="AR88" s="2156"/>
      <c r="AS88" s="2156"/>
      <c r="AT88" s="533"/>
      <c r="AU88" s="533"/>
      <c r="AV88" s="534"/>
      <c r="AW88" s="535"/>
      <c r="AX88" s="536"/>
      <c r="AY88" s="536"/>
      <c r="AZ88" s="537"/>
      <c r="BA88" s="538"/>
      <c r="BB88" s="539"/>
      <c r="BC88" s="540"/>
      <c r="BD88" s="541"/>
      <c r="BE88" s="2153"/>
      <c r="BF88" s="542"/>
      <c r="BG88" s="2156"/>
      <c r="BH88" s="2156"/>
      <c r="BI88" s="2149"/>
      <c r="BJ88" s="2149"/>
      <c r="BK88" s="2149"/>
      <c r="BL88" s="2149"/>
      <c r="BM88" s="2149"/>
      <c r="BN88" s="2149"/>
      <c r="BO88" s="2149"/>
      <c r="BP88" s="2149"/>
      <c r="BQ88" s="2149"/>
      <c r="BR88" s="2149"/>
      <c r="BS88" s="2149"/>
      <c r="BT88" s="2149"/>
      <c r="BU88" s="2149"/>
      <c r="BV88" s="2149"/>
      <c r="BW88" s="2149"/>
    </row>
    <row r="89" spans="1:75" s="2151" customFormat="1" ht="25.5" hidden="1" customHeight="1">
      <c r="A89" s="533"/>
      <c r="B89" s="533"/>
      <c r="C89" s="534"/>
      <c r="D89" s="535"/>
      <c r="E89" s="536"/>
      <c r="F89" s="536"/>
      <c r="G89" s="537"/>
      <c r="H89" s="538"/>
      <c r="I89" s="539"/>
      <c r="J89" s="540"/>
      <c r="K89" s="541"/>
      <c r="L89" s="2153"/>
      <c r="M89" s="542"/>
      <c r="N89" s="2154"/>
      <c r="O89" s="2155"/>
      <c r="P89" s="533"/>
      <c r="Q89" s="533"/>
      <c r="R89" s="534"/>
      <c r="S89" s="535"/>
      <c r="T89" s="536"/>
      <c r="U89" s="536"/>
      <c r="V89" s="537"/>
      <c r="W89" s="538"/>
      <c r="X89" s="539"/>
      <c r="Y89" s="540"/>
      <c r="Z89" s="541"/>
      <c r="AA89" s="2153"/>
      <c r="AB89" s="542"/>
      <c r="AC89" s="2156"/>
      <c r="AD89" s="2156"/>
      <c r="AE89" s="533"/>
      <c r="AF89" s="533"/>
      <c r="AG89" s="534"/>
      <c r="AH89" s="535"/>
      <c r="AI89" s="536"/>
      <c r="AJ89" s="536"/>
      <c r="AK89" s="537"/>
      <c r="AL89" s="539"/>
      <c r="AM89" s="539"/>
      <c r="AN89" s="540"/>
      <c r="AO89" s="541"/>
      <c r="AP89" s="2153"/>
      <c r="AQ89" s="542"/>
      <c r="AR89" s="2156"/>
      <c r="AS89" s="2156"/>
      <c r="AT89" s="533"/>
      <c r="AU89" s="533"/>
      <c r="AV89" s="534"/>
      <c r="AW89" s="535"/>
      <c r="AX89" s="536"/>
      <c r="AY89" s="536"/>
      <c r="AZ89" s="537"/>
      <c r="BA89" s="538"/>
      <c r="BB89" s="539"/>
      <c r="BC89" s="540"/>
      <c r="BD89" s="541"/>
      <c r="BE89" s="2153"/>
      <c r="BF89" s="542"/>
      <c r="BG89" s="2156"/>
      <c r="BH89" s="2156"/>
      <c r="BI89" s="2149"/>
      <c r="BJ89" s="2149"/>
      <c r="BK89" s="2149"/>
      <c r="BL89" s="2149"/>
      <c r="BM89" s="2149"/>
      <c r="BN89" s="2149"/>
      <c r="BO89" s="2149"/>
      <c r="BP89" s="2149"/>
      <c r="BQ89" s="2149"/>
      <c r="BR89" s="2149"/>
      <c r="BS89" s="2149"/>
      <c r="BT89" s="2149"/>
      <c r="BU89" s="2149"/>
      <c r="BV89" s="2149"/>
      <c r="BW89" s="2149"/>
    </row>
    <row r="90" spans="1:75" s="2151" customFormat="1" ht="25.5" hidden="1" customHeight="1">
      <c r="A90" s="533"/>
      <c r="B90" s="533"/>
      <c r="C90" s="534"/>
      <c r="D90" s="535"/>
      <c r="E90" s="536"/>
      <c r="F90" s="536"/>
      <c r="G90" s="537"/>
      <c r="H90" s="538"/>
      <c r="I90" s="539"/>
      <c r="J90" s="540"/>
      <c r="K90" s="541"/>
      <c r="L90" s="2153"/>
      <c r="M90" s="542"/>
      <c r="N90" s="2154"/>
      <c r="O90" s="2155"/>
      <c r="P90" s="533"/>
      <c r="Q90" s="533"/>
      <c r="R90" s="534"/>
      <c r="S90" s="535"/>
      <c r="T90" s="536"/>
      <c r="U90" s="536"/>
      <c r="V90" s="537"/>
      <c r="W90" s="538"/>
      <c r="X90" s="539"/>
      <c r="Y90" s="540"/>
      <c r="Z90" s="541"/>
      <c r="AA90" s="2153"/>
      <c r="AB90" s="542"/>
      <c r="AC90" s="2156"/>
      <c r="AD90" s="2156"/>
      <c r="AE90" s="533"/>
      <c r="AF90" s="533"/>
      <c r="AG90" s="534"/>
      <c r="AH90" s="535"/>
      <c r="AI90" s="536"/>
      <c r="AJ90" s="536"/>
      <c r="AK90" s="537"/>
      <c r="AL90" s="539"/>
      <c r="AM90" s="539"/>
      <c r="AN90" s="540"/>
      <c r="AO90" s="541"/>
      <c r="AP90" s="2153"/>
      <c r="AQ90" s="542"/>
      <c r="AR90" s="2156"/>
      <c r="AS90" s="2156"/>
      <c r="AT90" s="533"/>
      <c r="AU90" s="533"/>
      <c r="AV90" s="534"/>
      <c r="AW90" s="535"/>
      <c r="AX90" s="536"/>
      <c r="AY90" s="536"/>
      <c r="AZ90" s="537"/>
      <c r="BA90" s="538"/>
      <c r="BB90" s="539"/>
      <c r="BC90" s="540"/>
      <c r="BD90" s="541"/>
      <c r="BE90" s="2153"/>
      <c r="BF90" s="542"/>
      <c r="BG90" s="2156"/>
      <c r="BH90" s="2156"/>
      <c r="BI90" s="2149"/>
      <c r="BJ90" s="2149"/>
      <c r="BK90" s="2149"/>
      <c r="BL90" s="2149"/>
      <c r="BM90" s="2149"/>
      <c r="BN90" s="2149"/>
      <c r="BO90" s="2149"/>
      <c r="BP90" s="2149"/>
      <c r="BQ90" s="2149"/>
      <c r="BR90" s="2149"/>
      <c r="BS90" s="2149"/>
      <c r="BT90" s="2149"/>
      <c r="BU90" s="2149"/>
      <c r="BV90" s="2149"/>
      <c r="BW90" s="2149"/>
    </row>
    <row r="91" spans="1:75" s="2151" customFormat="1" ht="25.5" hidden="1" customHeight="1">
      <c r="A91" s="533"/>
      <c r="B91" s="533"/>
      <c r="C91" s="534"/>
      <c r="D91" s="535"/>
      <c r="E91" s="536"/>
      <c r="F91" s="536"/>
      <c r="G91" s="537"/>
      <c r="H91" s="538"/>
      <c r="I91" s="539"/>
      <c r="J91" s="540"/>
      <c r="K91" s="541"/>
      <c r="L91" s="2153"/>
      <c r="M91" s="542"/>
      <c r="N91" s="2154"/>
      <c r="O91" s="2155"/>
      <c r="P91" s="533"/>
      <c r="Q91" s="533"/>
      <c r="R91" s="534"/>
      <c r="S91" s="535"/>
      <c r="T91" s="536"/>
      <c r="U91" s="536"/>
      <c r="V91" s="537"/>
      <c r="W91" s="538"/>
      <c r="X91" s="539"/>
      <c r="Y91" s="540"/>
      <c r="Z91" s="541"/>
      <c r="AA91" s="2153"/>
      <c r="AB91" s="542"/>
      <c r="AC91" s="2156"/>
      <c r="AD91" s="2156"/>
      <c r="AE91" s="533"/>
      <c r="AF91" s="533"/>
      <c r="AG91" s="534"/>
      <c r="AH91" s="535"/>
      <c r="AI91" s="536"/>
      <c r="AJ91" s="536"/>
      <c r="AK91" s="537"/>
      <c r="AL91" s="539"/>
      <c r="AM91" s="539"/>
      <c r="AN91" s="540"/>
      <c r="AO91" s="541"/>
      <c r="AP91" s="2153"/>
      <c r="AQ91" s="542"/>
      <c r="AR91" s="2156"/>
      <c r="AS91" s="2156"/>
      <c r="AT91" s="533"/>
      <c r="AU91" s="533"/>
      <c r="AV91" s="534"/>
      <c r="AW91" s="535"/>
      <c r="AX91" s="536"/>
      <c r="AY91" s="536"/>
      <c r="AZ91" s="537"/>
      <c r="BA91" s="538"/>
      <c r="BB91" s="539"/>
      <c r="BC91" s="540"/>
      <c r="BD91" s="541"/>
      <c r="BE91" s="2153"/>
      <c r="BF91" s="542"/>
      <c r="BG91" s="2156"/>
      <c r="BH91" s="2156"/>
      <c r="BI91" s="2149"/>
      <c r="BJ91" s="2149"/>
      <c r="BK91" s="2149"/>
      <c r="BL91" s="2149"/>
      <c r="BM91" s="2149"/>
      <c r="BN91" s="2149"/>
      <c r="BO91" s="2149"/>
      <c r="BP91" s="2149"/>
      <c r="BQ91" s="2149"/>
      <c r="BR91" s="2149"/>
      <c r="BS91" s="2149"/>
      <c r="BT91" s="2149"/>
      <c r="BU91" s="2149"/>
      <c r="BV91" s="2149"/>
      <c r="BW91" s="2149"/>
    </row>
    <row r="92" spans="1:75" s="2151" customFormat="1" ht="25.5" hidden="1" customHeight="1">
      <c r="A92" s="533"/>
      <c r="B92" s="533"/>
      <c r="C92" s="534"/>
      <c r="D92" s="535"/>
      <c r="E92" s="536"/>
      <c r="F92" s="536"/>
      <c r="G92" s="537"/>
      <c r="H92" s="538"/>
      <c r="I92" s="539"/>
      <c r="J92" s="540"/>
      <c r="K92" s="541"/>
      <c r="L92" s="2153"/>
      <c r="M92" s="542"/>
      <c r="N92" s="2154"/>
      <c r="O92" s="2155"/>
      <c r="P92" s="533"/>
      <c r="Q92" s="533"/>
      <c r="R92" s="534"/>
      <c r="S92" s="535"/>
      <c r="T92" s="536"/>
      <c r="U92" s="536"/>
      <c r="V92" s="537"/>
      <c r="W92" s="538"/>
      <c r="X92" s="539"/>
      <c r="Y92" s="540"/>
      <c r="Z92" s="541"/>
      <c r="AA92" s="2153"/>
      <c r="AB92" s="542"/>
      <c r="AC92" s="2156"/>
      <c r="AD92" s="2156"/>
      <c r="AE92" s="533"/>
      <c r="AF92" s="533"/>
      <c r="AG92" s="534"/>
      <c r="AH92" s="535"/>
      <c r="AI92" s="536"/>
      <c r="AJ92" s="536"/>
      <c r="AK92" s="537"/>
      <c r="AL92" s="539"/>
      <c r="AM92" s="539"/>
      <c r="AN92" s="540"/>
      <c r="AO92" s="541"/>
      <c r="AP92" s="2153"/>
      <c r="AQ92" s="542"/>
      <c r="AR92" s="2156"/>
      <c r="AS92" s="2156"/>
      <c r="AT92" s="533"/>
      <c r="AU92" s="533"/>
      <c r="AV92" s="534"/>
      <c r="AW92" s="535"/>
      <c r="AX92" s="536"/>
      <c r="AY92" s="536"/>
      <c r="AZ92" s="537"/>
      <c r="BA92" s="538"/>
      <c r="BB92" s="539"/>
      <c r="BC92" s="540"/>
      <c r="BD92" s="541"/>
      <c r="BE92" s="2153"/>
      <c r="BF92" s="542"/>
      <c r="BG92" s="2156"/>
      <c r="BH92" s="2156"/>
      <c r="BI92" s="2149"/>
      <c r="BJ92" s="2149"/>
      <c r="BK92" s="2149"/>
      <c r="BL92" s="2149"/>
      <c r="BM92" s="2149"/>
      <c r="BN92" s="2149"/>
      <c r="BO92" s="2149"/>
      <c r="BP92" s="2149"/>
      <c r="BQ92" s="2149"/>
      <c r="BR92" s="2149"/>
      <c r="BS92" s="2149"/>
      <c r="BT92" s="2149"/>
      <c r="BU92" s="2149"/>
      <c r="BV92" s="2149"/>
      <c r="BW92" s="2149"/>
    </row>
    <row r="93" spans="1:75" s="2151" customFormat="1" ht="25.5" hidden="1" customHeight="1">
      <c r="A93" s="533"/>
      <c r="B93" s="533"/>
      <c r="C93" s="534"/>
      <c r="D93" s="535"/>
      <c r="E93" s="536"/>
      <c r="F93" s="536"/>
      <c r="G93" s="537"/>
      <c r="H93" s="538"/>
      <c r="I93" s="539"/>
      <c r="J93" s="540"/>
      <c r="K93" s="541"/>
      <c r="L93" s="2153"/>
      <c r="M93" s="542"/>
      <c r="N93" s="2154"/>
      <c r="O93" s="2155"/>
      <c r="P93" s="533"/>
      <c r="Q93" s="533"/>
      <c r="R93" s="534"/>
      <c r="S93" s="535"/>
      <c r="T93" s="536"/>
      <c r="U93" s="536"/>
      <c r="V93" s="537"/>
      <c r="W93" s="538"/>
      <c r="X93" s="539"/>
      <c r="Y93" s="540"/>
      <c r="Z93" s="541"/>
      <c r="AA93" s="2153"/>
      <c r="AB93" s="542"/>
      <c r="AC93" s="2156"/>
      <c r="AD93" s="2156"/>
      <c r="AE93" s="533"/>
      <c r="AF93" s="533"/>
      <c r="AG93" s="534"/>
      <c r="AH93" s="535"/>
      <c r="AI93" s="536"/>
      <c r="AJ93" s="536"/>
      <c r="AK93" s="537"/>
      <c r="AL93" s="539"/>
      <c r="AM93" s="539"/>
      <c r="AN93" s="540"/>
      <c r="AO93" s="541"/>
      <c r="AP93" s="2153"/>
      <c r="AQ93" s="542"/>
      <c r="AR93" s="2156"/>
      <c r="AS93" s="2156"/>
      <c r="AT93" s="533"/>
      <c r="AU93" s="533"/>
      <c r="AV93" s="534"/>
      <c r="AW93" s="535"/>
      <c r="AX93" s="536"/>
      <c r="AY93" s="536"/>
      <c r="AZ93" s="537"/>
      <c r="BA93" s="538"/>
      <c r="BB93" s="539"/>
      <c r="BC93" s="540"/>
      <c r="BD93" s="541"/>
      <c r="BE93" s="2153"/>
      <c r="BF93" s="542"/>
      <c r="BG93" s="2156"/>
      <c r="BH93" s="2156"/>
      <c r="BI93" s="2149"/>
      <c r="BJ93" s="2149"/>
      <c r="BK93" s="2149"/>
      <c r="BL93" s="2149"/>
      <c r="BM93" s="2149"/>
      <c r="BN93" s="2149"/>
      <c r="BO93" s="2149"/>
      <c r="BP93" s="2149"/>
      <c r="BQ93" s="2149"/>
      <c r="BR93" s="2149"/>
      <c r="BS93" s="2149"/>
      <c r="BT93" s="2149"/>
      <c r="BU93" s="2149"/>
      <c r="BV93" s="2149"/>
      <c r="BW93" s="2149"/>
    </row>
    <row r="94" spans="1:75" s="2151" customFormat="1" ht="25.5" hidden="1" customHeight="1">
      <c r="A94" s="533"/>
      <c r="B94" s="533"/>
      <c r="C94" s="534"/>
      <c r="D94" s="535"/>
      <c r="E94" s="536"/>
      <c r="F94" s="536"/>
      <c r="G94" s="537"/>
      <c r="H94" s="538"/>
      <c r="I94" s="539"/>
      <c r="J94" s="540"/>
      <c r="K94" s="541"/>
      <c r="L94" s="2153"/>
      <c r="M94" s="542"/>
      <c r="N94" s="2154"/>
      <c r="O94" s="2155"/>
      <c r="P94" s="533"/>
      <c r="Q94" s="533"/>
      <c r="R94" s="534"/>
      <c r="S94" s="535"/>
      <c r="T94" s="536"/>
      <c r="U94" s="536"/>
      <c r="V94" s="537"/>
      <c r="W94" s="538"/>
      <c r="X94" s="539"/>
      <c r="Y94" s="540"/>
      <c r="Z94" s="541"/>
      <c r="AA94" s="2153"/>
      <c r="AB94" s="542"/>
      <c r="AC94" s="2156"/>
      <c r="AD94" s="2156"/>
      <c r="AE94" s="533"/>
      <c r="AF94" s="533"/>
      <c r="AG94" s="534"/>
      <c r="AH94" s="535"/>
      <c r="AI94" s="536"/>
      <c r="AJ94" s="536"/>
      <c r="AK94" s="537"/>
      <c r="AL94" s="539"/>
      <c r="AM94" s="539"/>
      <c r="AN94" s="540"/>
      <c r="AO94" s="541"/>
      <c r="AP94" s="2153"/>
      <c r="AQ94" s="542"/>
      <c r="AR94" s="2156"/>
      <c r="AS94" s="2156"/>
      <c r="AT94" s="533"/>
      <c r="AU94" s="533"/>
      <c r="AV94" s="534"/>
      <c r="AW94" s="535"/>
      <c r="AX94" s="536"/>
      <c r="AY94" s="536"/>
      <c r="AZ94" s="537"/>
      <c r="BA94" s="538"/>
      <c r="BB94" s="539"/>
      <c r="BC94" s="540"/>
      <c r="BD94" s="541"/>
      <c r="BE94" s="2153"/>
      <c r="BF94" s="542"/>
      <c r="BG94" s="2156"/>
      <c r="BH94" s="2156"/>
      <c r="BI94" s="2149"/>
      <c r="BJ94" s="2149"/>
      <c r="BK94" s="2149"/>
      <c r="BL94" s="2149"/>
      <c r="BM94" s="2149"/>
      <c r="BN94" s="2149"/>
      <c r="BO94" s="2149"/>
      <c r="BP94" s="2149"/>
      <c r="BQ94" s="2149"/>
      <c r="BR94" s="2149"/>
      <c r="BS94" s="2149"/>
      <c r="BT94" s="2149"/>
      <c r="BU94" s="2149"/>
      <c r="BV94" s="2149"/>
      <c r="BW94" s="2149"/>
    </row>
    <row r="95" spans="1:75" s="2151" customFormat="1" ht="25.5" hidden="1" customHeight="1">
      <c r="A95" s="533"/>
      <c r="B95" s="533"/>
      <c r="C95" s="534"/>
      <c r="D95" s="535"/>
      <c r="E95" s="536"/>
      <c r="F95" s="536"/>
      <c r="G95" s="537"/>
      <c r="H95" s="538"/>
      <c r="I95" s="539"/>
      <c r="J95" s="540"/>
      <c r="K95" s="541"/>
      <c r="L95" s="2153"/>
      <c r="M95" s="542"/>
      <c r="N95" s="2154"/>
      <c r="O95" s="2155"/>
      <c r="P95" s="533"/>
      <c r="Q95" s="533"/>
      <c r="R95" s="534"/>
      <c r="S95" s="535"/>
      <c r="T95" s="536"/>
      <c r="U95" s="536"/>
      <c r="V95" s="537"/>
      <c r="W95" s="538"/>
      <c r="X95" s="539"/>
      <c r="Y95" s="540"/>
      <c r="Z95" s="541"/>
      <c r="AA95" s="2153"/>
      <c r="AB95" s="542"/>
      <c r="AC95" s="2156"/>
      <c r="AD95" s="2156"/>
      <c r="AE95" s="533"/>
      <c r="AF95" s="533"/>
      <c r="AG95" s="534"/>
      <c r="AH95" s="535"/>
      <c r="AI95" s="536"/>
      <c r="AJ95" s="536"/>
      <c r="AK95" s="537"/>
      <c r="AL95" s="539"/>
      <c r="AM95" s="539"/>
      <c r="AN95" s="540"/>
      <c r="AO95" s="541"/>
      <c r="AP95" s="2153"/>
      <c r="AQ95" s="542"/>
      <c r="AR95" s="2156"/>
      <c r="AS95" s="2156"/>
      <c r="AT95" s="533"/>
      <c r="AU95" s="533"/>
      <c r="AV95" s="534"/>
      <c r="AW95" s="535"/>
      <c r="AX95" s="536"/>
      <c r="AY95" s="536"/>
      <c r="AZ95" s="537"/>
      <c r="BA95" s="538"/>
      <c r="BB95" s="539"/>
      <c r="BC95" s="540"/>
      <c r="BD95" s="541"/>
      <c r="BE95" s="2153"/>
      <c r="BF95" s="542"/>
      <c r="BG95" s="2156"/>
      <c r="BH95" s="2156"/>
      <c r="BI95" s="2149"/>
      <c r="BJ95" s="2149"/>
      <c r="BK95" s="2149"/>
      <c r="BL95" s="2149"/>
      <c r="BM95" s="2149"/>
      <c r="BN95" s="2149"/>
      <c r="BO95" s="2149"/>
      <c r="BP95" s="2149"/>
      <c r="BQ95" s="2149"/>
      <c r="BR95" s="2149"/>
      <c r="BS95" s="2149"/>
      <c r="BT95" s="2149"/>
      <c r="BU95" s="2149"/>
      <c r="BV95" s="2149"/>
      <c r="BW95" s="2149"/>
    </row>
    <row r="96" spans="1:75" s="2151" customFormat="1" ht="25.5" hidden="1" customHeight="1">
      <c r="A96" s="533"/>
      <c r="B96" s="533"/>
      <c r="C96" s="534"/>
      <c r="D96" s="535"/>
      <c r="E96" s="536"/>
      <c r="F96" s="536"/>
      <c r="G96" s="537"/>
      <c r="H96" s="538"/>
      <c r="I96" s="539"/>
      <c r="J96" s="540"/>
      <c r="K96" s="541"/>
      <c r="L96" s="2153"/>
      <c r="M96" s="542"/>
      <c r="N96" s="2154"/>
      <c r="O96" s="2155"/>
      <c r="P96" s="533"/>
      <c r="Q96" s="533"/>
      <c r="R96" s="534"/>
      <c r="S96" s="535"/>
      <c r="T96" s="536"/>
      <c r="U96" s="536"/>
      <c r="V96" s="537"/>
      <c r="W96" s="538"/>
      <c r="X96" s="539"/>
      <c r="Y96" s="540"/>
      <c r="Z96" s="541"/>
      <c r="AA96" s="2153"/>
      <c r="AB96" s="542"/>
      <c r="AC96" s="2156"/>
      <c r="AD96" s="2156"/>
      <c r="AE96" s="533"/>
      <c r="AF96" s="533"/>
      <c r="AG96" s="534"/>
      <c r="AH96" s="535"/>
      <c r="AI96" s="536"/>
      <c r="AJ96" s="536"/>
      <c r="AK96" s="537"/>
      <c r="AL96" s="539"/>
      <c r="AM96" s="539"/>
      <c r="AN96" s="540"/>
      <c r="AO96" s="541"/>
      <c r="AP96" s="2153"/>
      <c r="AQ96" s="542"/>
      <c r="AR96" s="2156"/>
      <c r="AS96" s="2156"/>
      <c r="AT96" s="533"/>
      <c r="AU96" s="533"/>
      <c r="AV96" s="534"/>
      <c r="AW96" s="535"/>
      <c r="AX96" s="536"/>
      <c r="AY96" s="536"/>
      <c r="AZ96" s="537"/>
      <c r="BA96" s="538"/>
      <c r="BB96" s="539"/>
      <c r="BC96" s="540"/>
      <c r="BD96" s="541"/>
      <c r="BE96" s="2153"/>
      <c r="BF96" s="542"/>
      <c r="BG96" s="2156"/>
      <c r="BH96" s="2156"/>
      <c r="BI96" s="2149"/>
      <c r="BJ96" s="2149"/>
      <c r="BK96" s="2149"/>
      <c r="BL96" s="2149"/>
      <c r="BM96" s="2149"/>
      <c r="BN96" s="2149"/>
      <c r="BO96" s="2149"/>
      <c r="BP96" s="2149"/>
      <c r="BQ96" s="2149"/>
      <c r="BR96" s="2149"/>
      <c r="BS96" s="2149"/>
      <c r="BT96" s="2149"/>
      <c r="BU96" s="2149"/>
      <c r="BV96" s="2149"/>
      <c r="BW96" s="2149"/>
    </row>
    <row r="97" spans="1:75" s="2151" customFormat="1" ht="25.5" hidden="1" customHeight="1">
      <c r="A97" s="533"/>
      <c r="B97" s="533"/>
      <c r="C97" s="534"/>
      <c r="D97" s="535"/>
      <c r="E97" s="536"/>
      <c r="F97" s="536"/>
      <c r="G97" s="537"/>
      <c r="H97" s="538"/>
      <c r="I97" s="539"/>
      <c r="J97" s="540"/>
      <c r="K97" s="541"/>
      <c r="L97" s="2153"/>
      <c r="M97" s="542"/>
      <c r="N97" s="2154"/>
      <c r="O97" s="2155"/>
      <c r="P97" s="533"/>
      <c r="Q97" s="533"/>
      <c r="R97" s="534"/>
      <c r="S97" s="535"/>
      <c r="T97" s="536"/>
      <c r="U97" s="536"/>
      <c r="V97" s="537"/>
      <c r="W97" s="538"/>
      <c r="X97" s="539"/>
      <c r="Y97" s="540"/>
      <c r="Z97" s="541"/>
      <c r="AA97" s="2153"/>
      <c r="AB97" s="542"/>
      <c r="AC97" s="2156"/>
      <c r="AD97" s="2156"/>
      <c r="AE97" s="533"/>
      <c r="AF97" s="533"/>
      <c r="AG97" s="534"/>
      <c r="AH97" s="535"/>
      <c r="AI97" s="536"/>
      <c r="AJ97" s="536"/>
      <c r="AK97" s="537"/>
      <c r="AL97" s="539"/>
      <c r="AM97" s="539"/>
      <c r="AN97" s="540"/>
      <c r="AO97" s="541"/>
      <c r="AP97" s="2153"/>
      <c r="AQ97" s="542"/>
      <c r="AR97" s="2156"/>
      <c r="AS97" s="2156"/>
      <c r="AT97" s="533"/>
      <c r="AU97" s="533"/>
      <c r="AV97" s="534"/>
      <c r="AW97" s="535"/>
      <c r="AX97" s="536"/>
      <c r="AY97" s="536"/>
      <c r="AZ97" s="537"/>
      <c r="BA97" s="538"/>
      <c r="BB97" s="539"/>
      <c r="BC97" s="540"/>
      <c r="BD97" s="541"/>
      <c r="BE97" s="2153"/>
      <c r="BF97" s="542"/>
      <c r="BG97" s="2156"/>
      <c r="BH97" s="2156"/>
      <c r="BI97" s="2149"/>
      <c r="BJ97" s="2149"/>
      <c r="BK97" s="2149"/>
      <c r="BL97" s="2149"/>
      <c r="BM97" s="2149"/>
      <c r="BN97" s="2149"/>
      <c r="BO97" s="2149"/>
      <c r="BP97" s="2149"/>
      <c r="BQ97" s="2149"/>
      <c r="BR97" s="2149"/>
      <c r="BS97" s="2149"/>
      <c r="BT97" s="2149"/>
      <c r="BU97" s="2149"/>
      <c r="BV97" s="2149"/>
      <c r="BW97" s="2149"/>
    </row>
    <row r="98" spans="1:75" s="2151" customFormat="1" ht="25.5" hidden="1" customHeight="1">
      <c r="A98" s="533"/>
      <c r="B98" s="533"/>
      <c r="C98" s="534"/>
      <c r="D98" s="535"/>
      <c r="E98" s="536"/>
      <c r="F98" s="536"/>
      <c r="G98" s="537"/>
      <c r="H98" s="538"/>
      <c r="I98" s="539"/>
      <c r="J98" s="540"/>
      <c r="K98" s="541"/>
      <c r="L98" s="2153"/>
      <c r="M98" s="542"/>
      <c r="N98" s="2154"/>
      <c r="O98" s="2155"/>
      <c r="P98" s="533"/>
      <c r="Q98" s="533"/>
      <c r="R98" s="534"/>
      <c r="S98" s="535"/>
      <c r="T98" s="536"/>
      <c r="U98" s="536"/>
      <c r="V98" s="537"/>
      <c r="W98" s="538"/>
      <c r="X98" s="539"/>
      <c r="Y98" s="540"/>
      <c r="Z98" s="541"/>
      <c r="AA98" s="2153"/>
      <c r="AB98" s="542"/>
      <c r="AC98" s="2156"/>
      <c r="AD98" s="2156"/>
      <c r="AE98" s="533"/>
      <c r="AF98" s="533"/>
      <c r="AG98" s="534"/>
      <c r="AH98" s="535"/>
      <c r="AI98" s="536"/>
      <c r="AJ98" s="536"/>
      <c r="AK98" s="537"/>
      <c r="AL98" s="539"/>
      <c r="AM98" s="539"/>
      <c r="AN98" s="540"/>
      <c r="AO98" s="541"/>
      <c r="AP98" s="2153"/>
      <c r="AQ98" s="542"/>
      <c r="AR98" s="2156"/>
      <c r="AS98" s="2156"/>
      <c r="AT98" s="533"/>
      <c r="AU98" s="533"/>
      <c r="AV98" s="534"/>
      <c r="AW98" s="535"/>
      <c r="AX98" s="536"/>
      <c r="AY98" s="536"/>
      <c r="AZ98" s="537"/>
      <c r="BA98" s="538"/>
      <c r="BB98" s="539"/>
      <c r="BC98" s="540"/>
      <c r="BD98" s="541"/>
      <c r="BE98" s="2153"/>
      <c r="BF98" s="542"/>
      <c r="BG98" s="2156"/>
      <c r="BH98" s="2156"/>
      <c r="BI98" s="2149"/>
      <c r="BJ98" s="2149"/>
      <c r="BK98" s="2149"/>
      <c r="BL98" s="2149"/>
      <c r="BM98" s="2149"/>
      <c r="BN98" s="2149"/>
      <c r="BO98" s="2149"/>
      <c r="BP98" s="2149"/>
      <c r="BQ98" s="2149"/>
      <c r="BR98" s="2149"/>
      <c r="BS98" s="2149"/>
      <c r="BT98" s="2149"/>
      <c r="BU98" s="2149"/>
      <c r="BV98" s="2149"/>
      <c r="BW98" s="2149"/>
    </row>
    <row r="99" spans="1:75" s="2151" customFormat="1" ht="25.5" hidden="1" customHeight="1">
      <c r="A99" s="533"/>
      <c r="B99" s="533"/>
      <c r="C99" s="534"/>
      <c r="D99" s="535"/>
      <c r="E99" s="536"/>
      <c r="F99" s="536"/>
      <c r="G99" s="537"/>
      <c r="H99" s="538"/>
      <c r="I99" s="539"/>
      <c r="J99" s="540"/>
      <c r="K99" s="541"/>
      <c r="L99" s="2153"/>
      <c r="M99" s="542"/>
      <c r="N99" s="2154"/>
      <c r="O99" s="2155"/>
      <c r="P99" s="533"/>
      <c r="Q99" s="533"/>
      <c r="R99" s="534"/>
      <c r="S99" s="535"/>
      <c r="T99" s="536"/>
      <c r="U99" s="536"/>
      <c r="V99" s="537"/>
      <c r="W99" s="538"/>
      <c r="X99" s="539"/>
      <c r="Y99" s="540"/>
      <c r="Z99" s="541"/>
      <c r="AA99" s="2153"/>
      <c r="AB99" s="542"/>
      <c r="AC99" s="2156"/>
      <c r="AD99" s="2156"/>
      <c r="AE99" s="533"/>
      <c r="AF99" s="533"/>
      <c r="AG99" s="534"/>
      <c r="AH99" s="535"/>
      <c r="AI99" s="536"/>
      <c r="AJ99" s="536"/>
      <c r="AK99" s="537"/>
      <c r="AL99" s="539"/>
      <c r="AM99" s="539"/>
      <c r="AN99" s="540"/>
      <c r="AO99" s="541"/>
      <c r="AP99" s="2153"/>
      <c r="AQ99" s="542"/>
      <c r="AR99" s="2156"/>
      <c r="AS99" s="2156"/>
      <c r="AT99" s="533"/>
      <c r="AU99" s="533"/>
      <c r="AV99" s="534"/>
      <c r="AW99" s="535"/>
      <c r="AX99" s="536"/>
      <c r="AY99" s="536"/>
      <c r="AZ99" s="537"/>
      <c r="BA99" s="538"/>
      <c r="BB99" s="539"/>
      <c r="BC99" s="540"/>
      <c r="BD99" s="541"/>
      <c r="BE99" s="2153"/>
      <c r="BF99" s="542"/>
      <c r="BG99" s="2156"/>
      <c r="BH99" s="2156"/>
      <c r="BI99" s="2149"/>
      <c r="BJ99" s="2149"/>
      <c r="BK99" s="2149"/>
      <c r="BL99" s="2149"/>
      <c r="BM99" s="2149"/>
      <c r="BN99" s="2149"/>
      <c r="BO99" s="2149"/>
      <c r="BP99" s="2149"/>
      <c r="BQ99" s="2149"/>
      <c r="BR99" s="2149"/>
      <c r="BS99" s="2149"/>
      <c r="BT99" s="2149"/>
      <c r="BU99" s="2149"/>
      <c r="BV99" s="2149"/>
      <c r="BW99" s="2149"/>
    </row>
    <row r="100" spans="1:75" s="2151" customFormat="1" ht="25.5" hidden="1" customHeight="1">
      <c r="A100" s="533"/>
      <c r="B100" s="533"/>
      <c r="C100" s="534"/>
      <c r="D100" s="535"/>
      <c r="E100" s="536"/>
      <c r="F100" s="536"/>
      <c r="G100" s="537"/>
      <c r="H100" s="538"/>
      <c r="I100" s="539"/>
      <c r="J100" s="540"/>
      <c r="K100" s="541"/>
      <c r="L100" s="2153"/>
      <c r="M100" s="542"/>
      <c r="N100" s="2154"/>
      <c r="O100" s="2155"/>
      <c r="P100" s="533"/>
      <c r="Q100" s="533"/>
      <c r="R100" s="534"/>
      <c r="S100" s="535"/>
      <c r="T100" s="536"/>
      <c r="U100" s="536"/>
      <c r="V100" s="537"/>
      <c r="W100" s="538"/>
      <c r="X100" s="539"/>
      <c r="Y100" s="540"/>
      <c r="Z100" s="541"/>
      <c r="AA100" s="2153"/>
      <c r="AB100" s="542"/>
      <c r="AC100" s="2156"/>
      <c r="AD100" s="2156"/>
      <c r="AE100" s="533"/>
      <c r="AF100" s="533"/>
      <c r="AG100" s="534"/>
      <c r="AH100" s="535"/>
      <c r="AI100" s="536"/>
      <c r="AJ100" s="536"/>
      <c r="AK100" s="537"/>
      <c r="AL100" s="539"/>
      <c r="AM100" s="539"/>
      <c r="AN100" s="540"/>
      <c r="AO100" s="541"/>
      <c r="AP100" s="2153"/>
      <c r="AQ100" s="542"/>
      <c r="AR100" s="2156"/>
      <c r="AS100" s="2156"/>
      <c r="AT100" s="533"/>
      <c r="AU100" s="533"/>
      <c r="AV100" s="534"/>
      <c r="AW100" s="535"/>
      <c r="AX100" s="536"/>
      <c r="AY100" s="536"/>
      <c r="AZ100" s="537"/>
      <c r="BA100" s="538"/>
      <c r="BB100" s="539"/>
      <c r="BC100" s="540"/>
      <c r="BD100" s="541"/>
      <c r="BE100" s="2153"/>
      <c r="BF100" s="542"/>
      <c r="BG100" s="2156"/>
      <c r="BH100" s="2156"/>
      <c r="BI100" s="2149"/>
      <c r="BJ100" s="2149"/>
      <c r="BK100" s="2149"/>
      <c r="BL100" s="2149"/>
      <c r="BM100" s="2149"/>
      <c r="BN100" s="2149"/>
      <c r="BO100" s="2149"/>
      <c r="BP100" s="2149"/>
      <c r="BQ100" s="2149"/>
      <c r="BR100" s="2149"/>
      <c r="BS100" s="2149"/>
      <c r="BT100" s="2149"/>
      <c r="BU100" s="2149"/>
      <c r="BV100" s="2149"/>
      <c r="BW100" s="2149"/>
    </row>
    <row r="101" spans="1:75" s="2151" customFormat="1" ht="25.5" hidden="1" customHeight="1">
      <c r="A101" s="533"/>
      <c r="B101" s="533"/>
      <c r="C101" s="534"/>
      <c r="D101" s="535"/>
      <c r="E101" s="536"/>
      <c r="F101" s="536"/>
      <c r="G101" s="537"/>
      <c r="H101" s="538"/>
      <c r="I101" s="539"/>
      <c r="J101" s="540"/>
      <c r="K101" s="541"/>
      <c r="L101" s="2153"/>
      <c r="M101" s="542"/>
      <c r="N101" s="2154"/>
      <c r="O101" s="2155"/>
      <c r="P101" s="533"/>
      <c r="Q101" s="533"/>
      <c r="R101" s="534"/>
      <c r="S101" s="535"/>
      <c r="T101" s="536"/>
      <c r="U101" s="536"/>
      <c r="V101" s="537"/>
      <c r="W101" s="538"/>
      <c r="X101" s="539"/>
      <c r="Y101" s="540"/>
      <c r="Z101" s="541"/>
      <c r="AA101" s="2153"/>
      <c r="AB101" s="542"/>
      <c r="AC101" s="2156"/>
      <c r="AD101" s="2156"/>
      <c r="AE101" s="533"/>
      <c r="AF101" s="533"/>
      <c r="AG101" s="534"/>
      <c r="AH101" s="535"/>
      <c r="AI101" s="536"/>
      <c r="AJ101" s="536"/>
      <c r="AK101" s="537"/>
      <c r="AL101" s="539"/>
      <c r="AM101" s="539"/>
      <c r="AN101" s="540"/>
      <c r="AO101" s="541"/>
      <c r="AP101" s="2153"/>
      <c r="AQ101" s="542"/>
      <c r="AR101" s="2156"/>
      <c r="AS101" s="2156"/>
      <c r="AT101" s="533"/>
      <c r="AU101" s="533"/>
      <c r="AV101" s="534"/>
      <c r="AW101" s="535"/>
      <c r="AX101" s="536"/>
      <c r="AY101" s="536"/>
      <c r="AZ101" s="537"/>
      <c r="BA101" s="538"/>
      <c r="BB101" s="539"/>
      <c r="BC101" s="540"/>
      <c r="BD101" s="541"/>
      <c r="BE101" s="2153"/>
      <c r="BF101" s="542"/>
      <c r="BG101" s="2156"/>
      <c r="BH101" s="2156"/>
      <c r="BI101" s="2149"/>
      <c r="BJ101" s="2149"/>
      <c r="BK101" s="2149"/>
      <c r="BL101" s="2149"/>
      <c r="BM101" s="2149"/>
      <c r="BN101" s="2149"/>
      <c r="BO101" s="2149"/>
      <c r="BP101" s="2149"/>
      <c r="BQ101" s="2149"/>
      <c r="BR101" s="2149"/>
      <c r="BS101" s="2149"/>
      <c r="BT101" s="2149"/>
      <c r="BU101" s="2149"/>
      <c r="BV101" s="2149"/>
      <c r="BW101" s="2149"/>
    </row>
    <row r="102" spans="1:75" s="2151" customFormat="1" ht="25.5" hidden="1" customHeight="1">
      <c r="A102" s="533"/>
      <c r="B102" s="533"/>
      <c r="C102" s="534"/>
      <c r="D102" s="535"/>
      <c r="E102" s="536"/>
      <c r="F102" s="536"/>
      <c r="G102" s="537"/>
      <c r="H102" s="538"/>
      <c r="I102" s="539"/>
      <c r="J102" s="540"/>
      <c r="K102" s="541"/>
      <c r="L102" s="2153"/>
      <c r="M102" s="542"/>
      <c r="N102" s="2154"/>
      <c r="O102" s="2155"/>
      <c r="P102" s="533"/>
      <c r="Q102" s="533"/>
      <c r="R102" s="534"/>
      <c r="S102" s="535"/>
      <c r="T102" s="536"/>
      <c r="U102" s="536"/>
      <c r="V102" s="537"/>
      <c r="W102" s="538"/>
      <c r="X102" s="539"/>
      <c r="Y102" s="540"/>
      <c r="Z102" s="541"/>
      <c r="AA102" s="2153"/>
      <c r="AB102" s="542"/>
      <c r="AC102" s="2156"/>
      <c r="AD102" s="2156"/>
      <c r="AE102" s="533"/>
      <c r="AF102" s="533"/>
      <c r="AG102" s="534"/>
      <c r="AH102" s="535"/>
      <c r="AI102" s="536"/>
      <c r="AJ102" s="536"/>
      <c r="AK102" s="537"/>
      <c r="AL102" s="539"/>
      <c r="AM102" s="539"/>
      <c r="AN102" s="540"/>
      <c r="AO102" s="541"/>
      <c r="AP102" s="2153"/>
      <c r="AQ102" s="542"/>
      <c r="AR102" s="2156"/>
      <c r="AS102" s="2156"/>
      <c r="AT102" s="533"/>
      <c r="AU102" s="533"/>
      <c r="AV102" s="534"/>
      <c r="AW102" s="535"/>
      <c r="AX102" s="536"/>
      <c r="AY102" s="536"/>
      <c r="AZ102" s="537"/>
      <c r="BA102" s="538"/>
      <c r="BB102" s="539"/>
      <c r="BC102" s="540"/>
      <c r="BD102" s="541"/>
      <c r="BE102" s="2153"/>
      <c r="BF102" s="542"/>
      <c r="BG102" s="2156"/>
      <c r="BH102" s="2156"/>
      <c r="BI102" s="2149"/>
      <c r="BJ102" s="2149"/>
      <c r="BK102" s="2149"/>
      <c r="BL102" s="2149"/>
      <c r="BM102" s="2149"/>
      <c r="BN102" s="2149"/>
      <c r="BO102" s="2149"/>
      <c r="BP102" s="2149"/>
      <c r="BQ102" s="2149"/>
      <c r="BR102" s="2149"/>
      <c r="BS102" s="2149"/>
      <c r="BT102" s="2149"/>
      <c r="BU102" s="2149"/>
      <c r="BV102" s="2149"/>
      <c r="BW102" s="2149"/>
    </row>
    <row r="103" spans="1:75" s="2151" customFormat="1" ht="25.5" hidden="1" customHeight="1">
      <c r="A103" s="533"/>
      <c r="B103" s="533"/>
      <c r="C103" s="534"/>
      <c r="D103" s="535"/>
      <c r="E103" s="536"/>
      <c r="F103" s="536"/>
      <c r="G103" s="537"/>
      <c r="H103" s="538"/>
      <c r="I103" s="539"/>
      <c r="J103" s="540"/>
      <c r="K103" s="541"/>
      <c r="L103" s="2153"/>
      <c r="M103" s="542"/>
      <c r="N103" s="2154"/>
      <c r="O103" s="2155"/>
      <c r="P103" s="533"/>
      <c r="Q103" s="533"/>
      <c r="R103" s="534"/>
      <c r="S103" s="535"/>
      <c r="T103" s="536"/>
      <c r="U103" s="536"/>
      <c r="V103" s="537"/>
      <c r="W103" s="538"/>
      <c r="X103" s="539"/>
      <c r="Y103" s="540"/>
      <c r="Z103" s="541"/>
      <c r="AA103" s="2153"/>
      <c r="AB103" s="542"/>
      <c r="AC103" s="2156"/>
      <c r="AD103" s="2156"/>
      <c r="AE103" s="533"/>
      <c r="AF103" s="533"/>
      <c r="AG103" s="534"/>
      <c r="AH103" s="535"/>
      <c r="AI103" s="536"/>
      <c r="AJ103" s="536"/>
      <c r="AK103" s="537"/>
      <c r="AL103" s="539"/>
      <c r="AM103" s="539"/>
      <c r="AN103" s="540"/>
      <c r="AO103" s="541"/>
      <c r="AP103" s="2153"/>
      <c r="AQ103" s="542"/>
      <c r="AR103" s="2156"/>
      <c r="AS103" s="2156"/>
      <c r="AT103" s="533"/>
      <c r="AU103" s="533"/>
      <c r="AV103" s="534"/>
      <c r="AW103" s="535"/>
      <c r="AX103" s="536"/>
      <c r="AY103" s="536"/>
      <c r="AZ103" s="537"/>
      <c r="BA103" s="538"/>
      <c r="BB103" s="539"/>
      <c r="BC103" s="540"/>
      <c r="BD103" s="541"/>
      <c r="BE103" s="2153"/>
      <c r="BF103" s="542"/>
      <c r="BG103" s="2156"/>
      <c r="BH103" s="2156"/>
      <c r="BI103" s="2149"/>
      <c r="BJ103" s="2149"/>
      <c r="BK103" s="2149"/>
      <c r="BL103" s="2149"/>
      <c r="BM103" s="2149"/>
      <c r="BN103" s="2149"/>
      <c r="BO103" s="2149"/>
      <c r="BP103" s="2149"/>
      <c r="BQ103" s="2149"/>
      <c r="BR103" s="2149"/>
      <c r="BS103" s="2149"/>
      <c r="BT103" s="2149"/>
      <c r="BU103" s="2149"/>
      <c r="BV103" s="2149"/>
      <c r="BW103" s="2149"/>
    </row>
    <row r="104" spans="1:75" s="2151" customFormat="1" ht="25.5" hidden="1" customHeight="1">
      <c r="A104" s="533"/>
      <c r="B104" s="533"/>
      <c r="C104" s="534"/>
      <c r="D104" s="535"/>
      <c r="E104" s="536"/>
      <c r="F104" s="536"/>
      <c r="G104" s="537"/>
      <c r="H104" s="538"/>
      <c r="I104" s="539"/>
      <c r="J104" s="540"/>
      <c r="K104" s="541"/>
      <c r="L104" s="2153"/>
      <c r="M104" s="542"/>
      <c r="N104" s="2154"/>
      <c r="O104" s="2155"/>
      <c r="P104" s="533"/>
      <c r="Q104" s="533"/>
      <c r="R104" s="534"/>
      <c r="S104" s="535"/>
      <c r="T104" s="536"/>
      <c r="U104" s="536"/>
      <c r="V104" s="537"/>
      <c r="W104" s="538"/>
      <c r="X104" s="539"/>
      <c r="Y104" s="540"/>
      <c r="Z104" s="541"/>
      <c r="AA104" s="2153"/>
      <c r="AB104" s="542"/>
      <c r="AC104" s="2156"/>
      <c r="AD104" s="2156"/>
      <c r="AE104" s="533"/>
      <c r="AF104" s="533"/>
      <c r="AG104" s="534"/>
      <c r="AH104" s="535"/>
      <c r="AI104" s="536"/>
      <c r="AJ104" s="536"/>
      <c r="AK104" s="537"/>
      <c r="AL104" s="539"/>
      <c r="AM104" s="539"/>
      <c r="AN104" s="540"/>
      <c r="AO104" s="541"/>
      <c r="AP104" s="2153"/>
      <c r="AQ104" s="542"/>
      <c r="AR104" s="2156"/>
      <c r="AS104" s="2156"/>
      <c r="AT104" s="533"/>
      <c r="AU104" s="533"/>
      <c r="AV104" s="534"/>
      <c r="AW104" s="535"/>
      <c r="AX104" s="536"/>
      <c r="AY104" s="536"/>
      <c r="AZ104" s="537"/>
      <c r="BA104" s="538"/>
      <c r="BB104" s="539"/>
      <c r="BC104" s="540"/>
      <c r="BD104" s="541"/>
      <c r="BE104" s="2153"/>
      <c r="BF104" s="542"/>
      <c r="BG104" s="2156"/>
      <c r="BH104" s="2156"/>
      <c r="BI104" s="2149"/>
      <c r="BJ104" s="2149"/>
      <c r="BK104" s="2149"/>
      <c r="BL104" s="2149"/>
      <c r="BM104" s="2149"/>
      <c r="BN104" s="2149"/>
      <c r="BO104" s="2149"/>
      <c r="BP104" s="2149"/>
      <c r="BQ104" s="2149"/>
      <c r="BR104" s="2149"/>
      <c r="BS104" s="2149"/>
      <c r="BT104" s="2149"/>
      <c r="BU104" s="2149"/>
      <c r="BV104" s="2149"/>
      <c r="BW104" s="2149"/>
    </row>
    <row r="105" spans="1:75" s="2151" customFormat="1" ht="25.5" hidden="1" customHeight="1">
      <c r="A105" s="533"/>
      <c r="B105" s="533"/>
      <c r="C105" s="534"/>
      <c r="D105" s="535"/>
      <c r="E105" s="536"/>
      <c r="F105" s="536"/>
      <c r="G105" s="537"/>
      <c r="H105" s="538"/>
      <c r="I105" s="539"/>
      <c r="J105" s="540"/>
      <c r="K105" s="541"/>
      <c r="L105" s="2153"/>
      <c r="M105" s="542"/>
      <c r="N105" s="2154"/>
      <c r="O105" s="2155"/>
      <c r="P105" s="533"/>
      <c r="Q105" s="533"/>
      <c r="R105" s="534"/>
      <c r="S105" s="535"/>
      <c r="T105" s="536"/>
      <c r="U105" s="536"/>
      <c r="V105" s="537"/>
      <c r="W105" s="538"/>
      <c r="X105" s="539"/>
      <c r="Y105" s="540"/>
      <c r="Z105" s="541"/>
      <c r="AA105" s="2153"/>
      <c r="AB105" s="542"/>
      <c r="AC105" s="2156"/>
      <c r="AD105" s="2156"/>
      <c r="AE105" s="533"/>
      <c r="AF105" s="533"/>
      <c r="AG105" s="534"/>
      <c r="AH105" s="535"/>
      <c r="AI105" s="536"/>
      <c r="AJ105" s="536"/>
      <c r="AK105" s="537"/>
      <c r="AL105" s="539"/>
      <c r="AM105" s="539"/>
      <c r="AN105" s="540"/>
      <c r="AO105" s="541"/>
      <c r="AP105" s="2153"/>
      <c r="AQ105" s="542"/>
      <c r="AR105" s="2156"/>
      <c r="AS105" s="2156"/>
      <c r="AT105" s="533"/>
      <c r="AU105" s="533"/>
      <c r="AV105" s="534"/>
      <c r="AW105" s="535"/>
      <c r="AX105" s="536"/>
      <c r="AY105" s="536"/>
      <c r="AZ105" s="537"/>
      <c r="BA105" s="538"/>
      <c r="BB105" s="539"/>
      <c r="BC105" s="540"/>
      <c r="BD105" s="541"/>
      <c r="BE105" s="2153"/>
      <c r="BF105" s="542"/>
      <c r="BG105" s="2156"/>
      <c r="BH105" s="2156"/>
      <c r="BI105" s="2149"/>
      <c r="BJ105" s="2149"/>
      <c r="BK105" s="2149"/>
      <c r="BL105" s="2149"/>
      <c r="BM105" s="2149"/>
      <c r="BN105" s="2149"/>
      <c r="BO105" s="2149"/>
      <c r="BP105" s="2149"/>
      <c r="BQ105" s="2149"/>
      <c r="BR105" s="2149"/>
      <c r="BS105" s="2149"/>
      <c r="BT105" s="2149"/>
      <c r="BU105" s="2149"/>
      <c r="BV105" s="2149"/>
      <c r="BW105" s="2149"/>
    </row>
    <row r="106" spans="1:75" s="2151" customFormat="1" ht="25.5" hidden="1" customHeight="1">
      <c r="A106" s="533"/>
      <c r="B106" s="533"/>
      <c r="C106" s="534"/>
      <c r="D106" s="535"/>
      <c r="E106" s="536"/>
      <c r="F106" s="536"/>
      <c r="G106" s="537"/>
      <c r="H106" s="538"/>
      <c r="I106" s="539"/>
      <c r="J106" s="540"/>
      <c r="K106" s="541"/>
      <c r="L106" s="2153"/>
      <c r="M106" s="542"/>
      <c r="N106" s="2154"/>
      <c r="O106" s="2155"/>
      <c r="P106" s="533"/>
      <c r="Q106" s="533"/>
      <c r="R106" s="534"/>
      <c r="S106" s="535"/>
      <c r="T106" s="536"/>
      <c r="U106" s="536"/>
      <c r="V106" s="537"/>
      <c r="W106" s="538"/>
      <c r="X106" s="539"/>
      <c r="Y106" s="540"/>
      <c r="Z106" s="541"/>
      <c r="AA106" s="2153"/>
      <c r="AB106" s="542"/>
      <c r="AC106" s="2156"/>
      <c r="AD106" s="2156"/>
      <c r="AE106" s="533"/>
      <c r="AF106" s="533"/>
      <c r="AG106" s="534"/>
      <c r="AH106" s="535"/>
      <c r="AI106" s="536"/>
      <c r="AJ106" s="536"/>
      <c r="AK106" s="537"/>
      <c r="AL106" s="539"/>
      <c r="AM106" s="539"/>
      <c r="AN106" s="540"/>
      <c r="AO106" s="541"/>
      <c r="AP106" s="2153"/>
      <c r="AQ106" s="542"/>
      <c r="AR106" s="2156"/>
      <c r="AS106" s="2156"/>
      <c r="AT106" s="533"/>
      <c r="AU106" s="533"/>
      <c r="AV106" s="534"/>
      <c r="AW106" s="535"/>
      <c r="AX106" s="536"/>
      <c r="AY106" s="536"/>
      <c r="AZ106" s="537"/>
      <c r="BA106" s="538"/>
      <c r="BB106" s="539"/>
      <c r="BC106" s="540"/>
      <c r="BD106" s="541"/>
      <c r="BE106" s="2153"/>
      <c r="BF106" s="542"/>
      <c r="BG106" s="2156"/>
      <c r="BH106" s="2156"/>
      <c r="BI106" s="2149"/>
      <c r="BJ106" s="2149"/>
      <c r="BK106" s="2149"/>
      <c r="BL106" s="2149"/>
      <c r="BM106" s="2149"/>
      <c r="BN106" s="2149"/>
      <c r="BO106" s="2149"/>
      <c r="BP106" s="2149"/>
      <c r="BQ106" s="2149"/>
      <c r="BR106" s="2149"/>
      <c r="BS106" s="2149"/>
      <c r="BT106" s="2149"/>
      <c r="BU106" s="2149"/>
      <c r="BV106" s="2149"/>
      <c r="BW106" s="2149"/>
    </row>
    <row r="107" spans="1:75" s="2151" customFormat="1" ht="25.5" hidden="1" customHeight="1">
      <c r="A107" s="533"/>
      <c r="B107" s="533"/>
      <c r="C107" s="534"/>
      <c r="D107" s="535"/>
      <c r="E107" s="536"/>
      <c r="F107" s="536"/>
      <c r="G107" s="537"/>
      <c r="H107" s="538"/>
      <c r="I107" s="539"/>
      <c r="J107" s="540"/>
      <c r="K107" s="541"/>
      <c r="L107" s="2153"/>
      <c r="M107" s="542"/>
      <c r="N107" s="2154"/>
      <c r="O107" s="2155"/>
      <c r="P107" s="533"/>
      <c r="Q107" s="533"/>
      <c r="R107" s="534"/>
      <c r="S107" s="535"/>
      <c r="T107" s="536"/>
      <c r="U107" s="536"/>
      <c r="V107" s="537"/>
      <c r="W107" s="538"/>
      <c r="X107" s="539"/>
      <c r="Y107" s="540"/>
      <c r="Z107" s="541"/>
      <c r="AA107" s="2153"/>
      <c r="AB107" s="542"/>
      <c r="AC107" s="2156"/>
      <c r="AD107" s="2156"/>
      <c r="AE107" s="533"/>
      <c r="AF107" s="533"/>
      <c r="AG107" s="534"/>
      <c r="AH107" s="535"/>
      <c r="AI107" s="536"/>
      <c r="AJ107" s="536"/>
      <c r="AK107" s="537"/>
      <c r="AL107" s="539"/>
      <c r="AM107" s="539"/>
      <c r="AN107" s="540"/>
      <c r="AO107" s="541"/>
      <c r="AP107" s="2153"/>
      <c r="AQ107" s="542"/>
      <c r="AR107" s="2156"/>
      <c r="AS107" s="2156"/>
      <c r="AT107" s="533"/>
      <c r="AU107" s="533"/>
      <c r="AV107" s="534"/>
      <c r="AW107" s="535"/>
      <c r="AX107" s="536"/>
      <c r="AY107" s="536"/>
      <c r="AZ107" s="537"/>
      <c r="BA107" s="538"/>
      <c r="BB107" s="539"/>
      <c r="BC107" s="540"/>
      <c r="BD107" s="541"/>
      <c r="BE107" s="2153"/>
      <c r="BF107" s="542"/>
      <c r="BG107" s="2156"/>
      <c r="BH107" s="2156"/>
      <c r="BI107" s="2149"/>
      <c r="BJ107" s="2149"/>
      <c r="BK107" s="2149"/>
      <c r="BL107" s="2149"/>
      <c r="BM107" s="2149"/>
      <c r="BN107" s="2149"/>
      <c r="BO107" s="2149"/>
      <c r="BP107" s="2149"/>
      <c r="BQ107" s="2149"/>
      <c r="BR107" s="2149"/>
      <c r="BS107" s="2149"/>
      <c r="BT107" s="2149"/>
      <c r="BU107" s="2149"/>
      <c r="BV107" s="2149"/>
      <c r="BW107" s="2149"/>
    </row>
    <row r="108" spans="1:75" s="2151" customFormat="1" ht="25.5" hidden="1" customHeight="1">
      <c r="A108" s="533"/>
      <c r="B108" s="533"/>
      <c r="C108" s="534"/>
      <c r="D108" s="535"/>
      <c r="E108" s="536"/>
      <c r="F108" s="536"/>
      <c r="G108" s="537"/>
      <c r="H108" s="538"/>
      <c r="I108" s="539"/>
      <c r="J108" s="540"/>
      <c r="K108" s="541"/>
      <c r="L108" s="2153"/>
      <c r="M108" s="542"/>
      <c r="N108" s="2154"/>
      <c r="O108" s="2155"/>
      <c r="P108" s="533"/>
      <c r="Q108" s="533"/>
      <c r="R108" s="534"/>
      <c r="S108" s="535"/>
      <c r="T108" s="536"/>
      <c r="U108" s="536"/>
      <c r="V108" s="537"/>
      <c r="W108" s="538"/>
      <c r="X108" s="539"/>
      <c r="Y108" s="540"/>
      <c r="Z108" s="541"/>
      <c r="AA108" s="2153"/>
      <c r="AB108" s="542"/>
      <c r="AC108" s="2156"/>
      <c r="AD108" s="2156"/>
      <c r="AE108" s="533"/>
      <c r="AF108" s="533"/>
      <c r="AG108" s="534"/>
      <c r="AH108" s="535"/>
      <c r="AI108" s="536"/>
      <c r="AJ108" s="536"/>
      <c r="AK108" s="537"/>
      <c r="AL108" s="539"/>
      <c r="AM108" s="539"/>
      <c r="AN108" s="540"/>
      <c r="AO108" s="541"/>
      <c r="AP108" s="2153"/>
      <c r="AQ108" s="542"/>
      <c r="AR108" s="2156"/>
      <c r="AS108" s="2156"/>
      <c r="AT108" s="533"/>
      <c r="AU108" s="533"/>
      <c r="AV108" s="534"/>
      <c r="AW108" s="535"/>
      <c r="AX108" s="536"/>
      <c r="AY108" s="536"/>
      <c r="AZ108" s="537"/>
      <c r="BA108" s="538"/>
      <c r="BB108" s="539"/>
      <c r="BC108" s="540"/>
      <c r="BD108" s="541"/>
      <c r="BE108" s="2153"/>
      <c r="BF108" s="542"/>
      <c r="BG108" s="2156"/>
      <c r="BH108" s="2156"/>
      <c r="BI108" s="2149"/>
      <c r="BJ108" s="2149"/>
      <c r="BK108" s="2149"/>
      <c r="BL108" s="2149"/>
      <c r="BM108" s="2149"/>
      <c r="BN108" s="2149"/>
      <c r="BO108" s="2149"/>
      <c r="BP108" s="2149"/>
      <c r="BQ108" s="2149"/>
      <c r="BR108" s="2149"/>
      <c r="BS108" s="2149"/>
      <c r="BT108" s="2149"/>
      <c r="BU108" s="2149"/>
      <c r="BV108" s="2149"/>
      <c r="BW108" s="2149"/>
    </row>
    <row r="109" spans="1:75" s="2151" customFormat="1" ht="25.5" hidden="1" customHeight="1">
      <c r="A109" s="533"/>
      <c r="B109" s="533"/>
      <c r="C109" s="534"/>
      <c r="D109" s="535"/>
      <c r="E109" s="536"/>
      <c r="F109" s="536"/>
      <c r="G109" s="537"/>
      <c r="H109" s="538"/>
      <c r="I109" s="539"/>
      <c r="J109" s="540"/>
      <c r="K109" s="541"/>
      <c r="L109" s="2153"/>
      <c r="M109" s="542"/>
      <c r="N109" s="2154"/>
      <c r="O109" s="2155"/>
      <c r="P109" s="533"/>
      <c r="Q109" s="533"/>
      <c r="R109" s="534"/>
      <c r="S109" s="535"/>
      <c r="T109" s="536"/>
      <c r="U109" s="536"/>
      <c r="V109" s="537"/>
      <c r="W109" s="538"/>
      <c r="X109" s="539"/>
      <c r="Y109" s="540"/>
      <c r="Z109" s="541"/>
      <c r="AA109" s="2153"/>
      <c r="AB109" s="542"/>
      <c r="AC109" s="2156"/>
      <c r="AD109" s="2156"/>
      <c r="AE109" s="533"/>
      <c r="AF109" s="533"/>
      <c r="AG109" s="534"/>
      <c r="AH109" s="535"/>
      <c r="AI109" s="536"/>
      <c r="AJ109" s="536"/>
      <c r="AK109" s="537"/>
      <c r="AL109" s="539"/>
      <c r="AM109" s="539"/>
      <c r="AN109" s="540"/>
      <c r="AO109" s="541"/>
      <c r="AP109" s="2153"/>
      <c r="AQ109" s="542"/>
      <c r="AR109" s="2156"/>
      <c r="AS109" s="2156"/>
      <c r="AT109" s="533"/>
      <c r="AU109" s="533"/>
      <c r="AV109" s="534"/>
      <c r="AW109" s="535"/>
      <c r="AX109" s="536"/>
      <c r="AY109" s="536"/>
      <c r="AZ109" s="537"/>
      <c r="BA109" s="538"/>
      <c r="BB109" s="539"/>
      <c r="BC109" s="540"/>
      <c r="BD109" s="541"/>
      <c r="BE109" s="2153"/>
      <c r="BF109" s="542"/>
      <c r="BG109" s="2156"/>
      <c r="BH109" s="2156"/>
      <c r="BI109" s="2149"/>
      <c r="BJ109" s="2149"/>
      <c r="BK109" s="2149"/>
      <c r="BL109" s="2149"/>
      <c r="BM109" s="2149"/>
      <c r="BN109" s="2149"/>
      <c r="BO109" s="2149"/>
      <c r="BP109" s="2149"/>
      <c r="BQ109" s="2149"/>
      <c r="BR109" s="2149"/>
      <c r="BS109" s="2149"/>
      <c r="BT109" s="2149"/>
      <c r="BU109" s="2149"/>
      <c r="BV109" s="2149"/>
      <c r="BW109" s="2149"/>
    </row>
    <row r="110" spans="1:75" s="2151" customFormat="1" ht="25.5" hidden="1" customHeight="1">
      <c r="A110" s="533"/>
      <c r="B110" s="533"/>
      <c r="C110" s="534"/>
      <c r="D110" s="535"/>
      <c r="E110" s="536"/>
      <c r="F110" s="536"/>
      <c r="G110" s="537"/>
      <c r="H110" s="538"/>
      <c r="I110" s="539"/>
      <c r="J110" s="540"/>
      <c r="K110" s="541"/>
      <c r="L110" s="2153"/>
      <c r="M110" s="542"/>
      <c r="N110" s="2154"/>
      <c r="O110" s="2155"/>
      <c r="P110" s="533"/>
      <c r="Q110" s="533"/>
      <c r="R110" s="534"/>
      <c r="S110" s="535"/>
      <c r="T110" s="536"/>
      <c r="U110" s="536"/>
      <c r="V110" s="537"/>
      <c r="W110" s="538"/>
      <c r="X110" s="539"/>
      <c r="Y110" s="540"/>
      <c r="Z110" s="541"/>
      <c r="AA110" s="2153"/>
      <c r="AB110" s="542"/>
      <c r="AC110" s="2156"/>
      <c r="AD110" s="2156"/>
      <c r="AE110" s="533"/>
      <c r="AF110" s="533"/>
      <c r="AG110" s="534"/>
      <c r="AH110" s="535"/>
      <c r="AI110" s="536"/>
      <c r="AJ110" s="536"/>
      <c r="AK110" s="537"/>
      <c r="AL110" s="539"/>
      <c r="AM110" s="539"/>
      <c r="AN110" s="540"/>
      <c r="AO110" s="541"/>
      <c r="AP110" s="2153"/>
      <c r="AQ110" s="542"/>
      <c r="AR110" s="2156"/>
      <c r="AS110" s="2156"/>
      <c r="AT110" s="533"/>
      <c r="AU110" s="533"/>
      <c r="AV110" s="534"/>
      <c r="AW110" s="535"/>
      <c r="AX110" s="536"/>
      <c r="AY110" s="536"/>
      <c r="AZ110" s="537"/>
      <c r="BA110" s="538"/>
      <c r="BB110" s="539"/>
      <c r="BC110" s="540"/>
      <c r="BD110" s="541"/>
      <c r="BE110" s="2153"/>
      <c r="BF110" s="542"/>
      <c r="BG110" s="2156"/>
      <c r="BH110" s="2156"/>
      <c r="BI110" s="2149"/>
      <c r="BJ110" s="2149"/>
      <c r="BK110" s="2149"/>
      <c r="BL110" s="2149"/>
      <c r="BM110" s="2149"/>
      <c r="BN110" s="2149"/>
      <c r="BO110" s="2149"/>
      <c r="BP110" s="2149"/>
      <c r="BQ110" s="2149"/>
      <c r="BR110" s="2149"/>
      <c r="BS110" s="2149"/>
      <c r="BT110" s="2149"/>
      <c r="BU110" s="2149"/>
      <c r="BV110" s="2149"/>
      <c r="BW110" s="2149"/>
    </row>
    <row r="111" spans="1:75" s="2151" customFormat="1" ht="25.5" hidden="1" customHeight="1">
      <c r="A111" s="533"/>
      <c r="B111" s="533"/>
      <c r="C111" s="534"/>
      <c r="D111" s="535"/>
      <c r="E111" s="536"/>
      <c r="F111" s="536"/>
      <c r="G111" s="537"/>
      <c r="H111" s="538"/>
      <c r="I111" s="539"/>
      <c r="J111" s="540"/>
      <c r="K111" s="541"/>
      <c r="L111" s="2153"/>
      <c r="M111" s="542"/>
      <c r="N111" s="2154"/>
      <c r="O111" s="2155"/>
      <c r="P111" s="533"/>
      <c r="Q111" s="533"/>
      <c r="R111" s="534"/>
      <c r="S111" s="535"/>
      <c r="T111" s="536"/>
      <c r="U111" s="536"/>
      <c r="V111" s="537"/>
      <c r="W111" s="538"/>
      <c r="X111" s="539"/>
      <c r="Y111" s="540"/>
      <c r="Z111" s="541"/>
      <c r="AA111" s="2153"/>
      <c r="AB111" s="542"/>
      <c r="AC111" s="2156"/>
      <c r="AD111" s="2156"/>
      <c r="AE111" s="533"/>
      <c r="AF111" s="533"/>
      <c r="AG111" s="534"/>
      <c r="AH111" s="535"/>
      <c r="AI111" s="536"/>
      <c r="AJ111" s="536"/>
      <c r="AK111" s="537"/>
      <c r="AL111" s="539"/>
      <c r="AM111" s="539"/>
      <c r="AN111" s="540"/>
      <c r="AO111" s="541"/>
      <c r="AP111" s="2153"/>
      <c r="AQ111" s="542"/>
      <c r="AR111" s="2156"/>
      <c r="AS111" s="2156"/>
      <c r="AT111" s="533"/>
      <c r="AU111" s="533"/>
      <c r="AV111" s="534"/>
      <c r="AW111" s="535"/>
      <c r="AX111" s="536"/>
      <c r="AY111" s="536"/>
      <c r="AZ111" s="537"/>
      <c r="BA111" s="538"/>
      <c r="BB111" s="539"/>
      <c r="BC111" s="540"/>
      <c r="BD111" s="541"/>
      <c r="BE111" s="2153"/>
      <c r="BF111" s="542"/>
      <c r="BG111" s="2156"/>
      <c r="BH111" s="2156"/>
      <c r="BI111" s="2149"/>
      <c r="BJ111" s="2149"/>
      <c r="BK111" s="2149"/>
      <c r="BL111" s="2149"/>
      <c r="BM111" s="2149"/>
      <c r="BN111" s="2149"/>
      <c r="BO111" s="2149"/>
      <c r="BP111" s="2149"/>
      <c r="BQ111" s="2149"/>
      <c r="BR111" s="2149"/>
      <c r="BS111" s="2149"/>
      <c r="BT111" s="2149"/>
      <c r="BU111" s="2149"/>
      <c r="BV111" s="2149"/>
      <c r="BW111" s="2149"/>
    </row>
    <row r="112" spans="1:75" s="2151" customFormat="1" ht="25.5" hidden="1" customHeight="1">
      <c r="A112" s="533"/>
      <c r="B112" s="533"/>
      <c r="C112" s="534"/>
      <c r="D112" s="535"/>
      <c r="E112" s="536"/>
      <c r="F112" s="536"/>
      <c r="G112" s="537"/>
      <c r="H112" s="538"/>
      <c r="I112" s="539"/>
      <c r="J112" s="540"/>
      <c r="K112" s="541"/>
      <c r="L112" s="2153"/>
      <c r="M112" s="542"/>
      <c r="N112" s="2154"/>
      <c r="O112" s="2155"/>
      <c r="P112" s="533"/>
      <c r="Q112" s="533"/>
      <c r="R112" s="534"/>
      <c r="S112" s="535"/>
      <c r="T112" s="536"/>
      <c r="U112" s="536"/>
      <c r="V112" s="537"/>
      <c r="W112" s="538"/>
      <c r="X112" s="539"/>
      <c r="Y112" s="540"/>
      <c r="Z112" s="541"/>
      <c r="AA112" s="2153"/>
      <c r="AB112" s="542"/>
      <c r="AC112" s="2156"/>
      <c r="AD112" s="2156"/>
      <c r="AE112" s="533"/>
      <c r="AF112" s="533"/>
      <c r="AG112" s="534"/>
      <c r="AH112" s="535"/>
      <c r="AI112" s="536"/>
      <c r="AJ112" s="536"/>
      <c r="AK112" s="537"/>
      <c r="AL112" s="539"/>
      <c r="AM112" s="539"/>
      <c r="AN112" s="540"/>
      <c r="AO112" s="541"/>
      <c r="AP112" s="2153"/>
      <c r="AQ112" s="542"/>
      <c r="AR112" s="2156"/>
      <c r="AS112" s="2156"/>
      <c r="AT112" s="533"/>
      <c r="AU112" s="533"/>
      <c r="AV112" s="534"/>
      <c r="AW112" s="535"/>
      <c r="AX112" s="536"/>
      <c r="AY112" s="536"/>
      <c r="AZ112" s="537"/>
      <c r="BA112" s="538"/>
      <c r="BB112" s="539"/>
      <c r="BC112" s="540"/>
      <c r="BD112" s="541"/>
      <c r="BE112" s="2153"/>
      <c r="BF112" s="542"/>
      <c r="BG112" s="2156"/>
      <c r="BH112" s="2156"/>
      <c r="BI112" s="2149"/>
      <c r="BJ112" s="2149"/>
      <c r="BK112" s="2149"/>
      <c r="BL112" s="2149"/>
      <c r="BM112" s="2149"/>
      <c r="BN112" s="2149"/>
      <c r="BO112" s="2149"/>
      <c r="BP112" s="2149"/>
      <c r="BQ112" s="2149"/>
      <c r="BR112" s="2149"/>
      <c r="BS112" s="2149"/>
      <c r="BT112" s="2149"/>
      <c r="BU112" s="2149"/>
      <c r="BV112" s="2149"/>
      <c r="BW112" s="2149"/>
    </row>
    <row r="113" spans="1:75" s="2151" customFormat="1" ht="25.5" hidden="1" customHeight="1">
      <c r="A113" s="533"/>
      <c r="B113" s="533"/>
      <c r="C113" s="534"/>
      <c r="D113" s="535"/>
      <c r="E113" s="536"/>
      <c r="F113" s="536"/>
      <c r="G113" s="537"/>
      <c r="H113" s="538"/>
      <c r="I113" s="539"/>
      <c r="J113" s="540"/>
      <c r="K113" s="541"/>
      <c r="L113" s="2153"/>
      <c r="M113" s="542"/>
      <c r="N113" s="2154"/>
      <c r="O113" s="2155"/>
      <c r="P113" s="533"/>
      <c r="Q113" s="533"/>
      <c r="R113" s="534"/>
      <c r="S113" s="535"/>
      <c r="T113" s="536"/>
      <c r="U113" s="536"/>
      <c r="V113" s="537"/>
      <c r="W113" s="538"/>
      <c r="X113" s="539"/>
      <c r="Y113" s="540"/>
      <c r="Z113" s="541"/>
      <c r="AA113" s="2153"/>
      <c r="AB113" s="542"/>
      <c r="AC113" s="2156"/>
      <c r="AD113" s="2156"/>
      <c r="AE113" s="533"/>
      <c r="AF113" s="533"/>
      <c r="AG113" s="534"/>
      <c r="AH113" s="535"/>
      <c r="AI113" s="536"/>
      <c r="AJ113" s="536"/>
      <c r="AK113" s="537"/>
      <c r="AL113" s="539"/>
      <c r="AM113" s="539"/>
      <c r="AN113" s="540"/>
      <c r="AO113" s="541"/>
      <c r="AP113" s="2153"/>
      <c r="AQ113" s="542"/>
      <c r="AR113" s="2156"/>
      <c r="AS113" s="2156"/>
      <c r="AT113" s="533"/>
      <c r="AU113" s="533"/>
      <c r="AV113" s="534"/>
      <c r="AW113" s="535"/>
      <c r="AX113" s="536"/>
      <c r="AY113" s="536"/>
      <c r="AZ113" s="537"/>
      <c r="BA113" s="538"/>
      <c r="BB113" s="539"/>
      <c r="BC113" s="540"/>
      <c r="BD113" s="541"/>
      <c r="BE113" s="2153"/>
      <c r="BF113" s="542"/>
      <c r="BG113" s="2156"/>
      <c r="BH113" s="2156"/>
      <c r="BI113" s="2149"/>
      <c r="BJ113" s="2149"/>
      <c r="BK113" s="2149"/>
      <c r="BL113" s="2149"/>
      <c r="BM113" s="2149"/>
      <c r="BN113" s="2149"/>
      <c r="BO113" s="2149"/>
      <c r="BP113" s="2149"/>
      <c r="BQ113" s="2149"/>
      <c r="BR113" s="2149"/>
      <c r="BS113" s="2149"/>
      <c r="BT113" s="2149"/>
      <c r="BU113" s="2149"/>
      <c r="BV113" s="2149"/>
      <c r="BW113" s="2149"/>
    </row>
    <row r="114" spans="1:75" s="2151" customFormat="1" ht="25.5" hidden="1" customHeight="1">
      <c r="A114" s="533"/>
      <c r="B114" s="533"/>
      <c r="C114" s="534"/>
      <c r="D114" s="535"/>
      <c r="E114" s="536"/>
      <c r="F114" s="536"/>
      <c r="G114" s="537"/>
      <c r="H114" s="538"/>
      <c r="I114" s="539"/>
      <c r="J114" s="540"/>
      <c r="K114" s="541"/>
      <c r="L114" s="2153"/>
      <c r="M114" s="542"/>
      <c r="N114" s="2154"/>
      <c r="O114" s="2155"/>
      <c r="P114" s="533"/>
      <c r="Q114" s="533"/>
      <c r="R114" s="534"/>
      <c r="S114" s="535"/>
      <c r="T114" s="536"/>
      <c r="U114" s="536"/>
      <c r="V114" s="537"/>
      <c r="W114" s="538"/>
      <c r="X114" s="539"/>
      <c r="Y114" s="540"/>
      <c r="Z114" s="541"/>
      <c r="AA114" s="2153"/>
      <c r="AB114" s="542"/>
      <c r="AC114" s="2156"/>
      <c r="AD114" s="2156"/>
      <c r="AE114" s="533"/>
      <c r="AF114" s="533"/>
      <c r="AG114" s="534"/>
      <c r="AH114" s="535"/>
      <c r="AI114" s="536"/>
      <c r="AJ114" s="536"/>
      <c r="AK114" s="537"/>
      <c r="AL114" s="539"/>
      <c r="AM114" s="539"/>
      <c r="AN114" s="540"/>
      <c r="AO114" s="541"/>
      <c r="AP114" s="2153"/>
      <c r="AQ114" s="542"/>
      <c r="AR114" s="2156"/>
      <c r="AS114" s="2156"/>
      <c r="AT114" s="533"/>
      <c r="AU114" s="533"/>
      <c r="AV114" s="534"/>
      <c r="AW114" s="535"/>
      <c r="AX114" s="536"/>
      <c r="AY114" s="536"/>
      <c r="AZ114" s="537"/>
      <c r="BA114" s="538"/>
      <c r="BB114" s="539"/>
      <c r="BC114" s="540"/>
      <c r="BD114" s="541"/>
      <c r="BE114" s="2153"/>
      <c r="BF114" s="542"/>
      <c r="BG114" s="2156"/>
      <c r="BH114" s="2156"/>
      <c r="BI114" s="2149"/>
      <c r="BJ114" s="2149"/>
      <c r="BK114" s="2149"/>
      <c r="BL114" s="2149"/>
      <c r="BM114" s="2149"/>
      <c r="BN114" s="2149"/>
      <c r="BO114" s="2149"/>
      <c r="BP114" s="2149"/>
      <c r="BQ114" s="2149"/>
      <c r="BR114" s="2149"/>
      <c r="BS114" s="2149"/>
      <c r="BT114" s="2149"/>
      <c r="BU114" s="2149"/>
      <c r="BV114" s="2149"/>
      <c r="BW114" s="2149"/>
    </row>
    <row r="115" spans="1:75" s="2151" customFormat="1" ht="25.5" hidden="1" customHeight="1">
      <c r="A115" s="533"/>
      <c r="B115" s="533"/>
      <c r="C115" s="534"/>
      <c r="D115" s="535"/>
      <c r="E115" s="536"/>
      <c r="F115" s="536"/>
      <c r="G115" s="537"/>
      <c r="H115" s="538"/>
      <c r="I115" s="539"/>
      <c r="J115" s="540"/>
      <c r="K115" s="541"/>
      <c r="L115" s="2153"/>
      <c r="M115" s="542"/>
      <c r="N115" s="2154"/>
      <c r="O115" s="2155"/>
      <c r="P115" s="533"/>
      <c r="Q115" s="533"/>
      <c r="R115" s="534"/>
      <c r="S115" s="535"/>
      <c r="T115" s="536"/>
      <c r="U115" s="536"/>
      <c r="V115" s="537"/>
      <c r="W115" s="538"/>
      <c r="X115" s="539"/>
      <c r="Y115" s="540"/>
      <c r="Z115" s="541"/>
      <c r="AA115" s="2153"/>
      <c r="AB115" s="542"/>
      <c r="AC115" s="2156"/>
      <c r="AD115" s="2156"/>
      <c r="AE115" s="533"/>
      <c r="AF115" s="533"/>
      <c r="AG115" s="534"/>
      <c r="AH115" s="535"/>
      <c r="AI115" s="536"/>
      <c r="AJ115" s="536"/>
      <c r="AK115" s="537"/>
      <c r="AL115" s="539"/>
      <c r="AM115" s="539"/>
      <c r="AN115" s="540"/>
      <c r="AO115" s="541"/>
      <c r="AP115" s="2153"/>
      <c r="AQ115" s="542"/>
      <c r="AR115" s="2156"/>
      <c r="AS115" s="2156"/>
      <c r="AT115" s="533"/>
      <c r="AU115" s="533"/>
      <c r="AV115" s="534"/>
      <c r="AW115" s="535"/>
      <c r="AX115" s="536"/>
      <c r="AY115" s="536"/>
      <c r="AZ115" s="537"/>
      <c r="BA115" s="538"/>
      <c r="BB115" s="539"/>
      <c r="BC115" s="540"/>
      <c r="BD115" s="541"/>
      <c r="BE115" s="2153"/>
      <c r="BF115" s="542"/>
      <c r="BG115" s="2156"/>
      <c r="BH115" s="2156"/>
      <c r="BI115" s="2149"/>
      <c r="BJ115" s="2149"/>
      <c r="BK115" s="2149"/>
      <c r="BL115" s="2149"/>
      <c r="BM115" s="2149"/>
      <c r="BN115" s="2149"/>
      <c r="BO115" s="2149"/>
      <c r="BP115" s="2149"/>
      <c r="BQ115" s="2149"/>
      <c r="BR115" s="2149"/>
      <c r="BS115" s="2149"/>
      <c r="BT115" s="2149"/>
      <c r="BU115" s="2149"/>
      <c r="BV115" s="2149"/>
      <c r="BW115" s="2149"/>
    </row>
    <row r="116" spans="1:75" s="2151" customFormat="1" ht="25.5" hidden="1" customHeight="1">
      <c r="A116" s="533"/>
      <c r="B116" s="533"/>
      <c r="C116" s="534"/>
      <c r="D116" s="535"/>
      <c r="E116" s="536"/>
      <c r="F116" s="536"/>
      <c r="G116" s="537"/>
      <c r="H116" s="538"/>
      <c r="I116" s="539"/>
      <c r="J116" s="540"/>
      <c r="K116" s="541"/>
      <c r="L116" s="2153"/>
      <c r="M116" s="542"/>
      <c r="N116" s="2154"/>
      <c r="O116" s="2155"/>
      <c r="P116" s="533"/>
      <c r="Q116" s="533"/>
      <c r="R116" s="534"/>
      <c r="S116" s="535"/>
      <c r="T116" s="536"/>
      <c r="U116" s="536"/>
      <c r="V116" s="537"/>
      <c r="W116" s="538"/>
      <c r="X116" s="539"/>
      <c r="Y116" s="540"/>
      <c r="Z116" s="541"/>
      <c r="AA116" s="2153"/>
      <c r="AB116" s="542"/>
      <c r="AC116" s="2156"/>
      <c r="AD116" s="2156"/>
      <c r="AE116" s="533"/>
      <c r="AF116" s="533"/>
      <c r="AG116" s="534"/>
      <c r="AH116" s="535"/>
      <c r="AI116" s="536"/>
      <c r="AJ116" s="536"/>
      <c r="AK116" s="537"/>
      <c r="AL116" s="539"/>
      <c r="AM116" s="539"/>
      <c r="AN116" s="540"/>
      <c r="AO116" s="541"/>
      <c r="AP116" s="2153"/>
      <c r="AQ116" s="542"/>
      <c r="AR116" s="2156"/>
      <c r="AS116" s="2156"/>
      <c r="AT116" s="533"/>
      <c r="AU116" s="533"/>
      <c r="AV116" s="534"/>
      <c r="AW116" s="535"/>
      <c r="AX116" s="536"/>
      <c r="AY116" s="536"/>
      <c r="AZ116" s="537"/>
      <c r="BA116" s="538"/>
      <c r="BB116" s="539"/>
      <c r="BC116" s="540"/>
      <c r="BD116" s="541"/>
      <c r="BE116" s="2153"/>
      <c r="BF116" s="542"/>
      <c r="BG116" s="2156"/>
      <c r="BH116" s="2156"/>
      <c r="BI116" s="2149"/>
      <c r="BJ116" s="2149"/>
      <c r="BK116" s="2149"/>
      <c r="BL116" s="2149"/>
      <c r="BM116" s="2149"/>
      <c r="BN116" s="2149"/>
      <c r="BO116" s="2149"/>
      <c r="BP116" s="2149"/>
      <c r="BQ116" s="2149"/>
      <c r="BR116" s="2149"/>
      <c r="BS116" s="2149"/>
      <c r="BT116" s="2149"/>
      <c r="BU116" s="2149"/>
      <c r="BV116" s="2149"/>
      <c r="BW116" s="2149"/>
    </row>
    <row r="117" spans="1:75" s="2151" customFormat="1" ht="25.5" hidden="1" customHeight="1">
      <c r="A117" s="533"/>
      <c r="B117" s="533"/>
      <c r="C117" s="534"/>
      <c r="D117" s="535"/>
      <c r="E117" s="536"/>
      <c r="F117" s="536"/>
      <c r="G117" s="537"/>
      <c r="H117" s="538"/>
      <c r="I117" s="539"/>
      <c r="J117" s="540"/>
      <c r="K117" s="541"/>
      <c r="L117" s="2153"/>
      <c r="M117" s="542"/>
      <c r="N117" s="2154"/>
      <c r="O117" s="2155"/>
      <c r="P117" s="533"/>
      <c r="Q117" s="533"/>
      <c r="R117" s="534"/>
      <c r="S117" s="535"/>
      <c r="T117" s="536"/>
      <c r="U117" s="536"/>
      <c r="V117" s="537"/>
      <c r="W117" s="538"/>
      <c r="X117" s="539"/>
      <c r="Y117" s="540"/>
      <c r="Z117" s="541"/>
      <c r="AA117" s="2153"/>
      <c r="AB117" s="542"/>
      <c r="AC117" s="2156"/>
      <c r="AD117" s="2156"/>
      <c r="AE117" s="533"/>
      <c r="AF117" s="533"/>
      <c r="AG117" s="534"/>
      <c r="AH117" s="535"/>
      <c r="AI117" s="536"/>
      <c r="AJ117" s="536"/>
      <c r="AK117" s="537"/>
      <c r="AL117" s="539"/>
      <c r="AM117" s="539"/>
      <c r="AN117" s="540"/>
      <c r="AO117" s="541"/>
      <c r="AP117" s="2153"/>
      <c r="AQ117" s="542"/>
      <c r="AR117" s="2156"/>
      <c r="AS117" s="2156"/>
      <c r="AT117" s="533"/>
      <c r="AU117" s="533"/>
      <c r="AV117" s="534"/>
      <c r="AW117" s="535"/>
      <c r="AX117" s="536"/>
      <c r="AY117" s="536"/>
      <c r="AZ117" s="537"/>
      <c r="BA117" s="538"/>
      <c r="BB117" s="539"/>
      <c r="BC117" s="540"/>
      <c r="BD117" s="541"/>
      <c r="BE117" s="2153"/>
      <c r="BF117" s="542"/>
      <c r="BG117" s="2156"/>
      <c r="BH117" s="2156"/>
      <c r="BI117" s="2149"/>
      <c r="BJ117" s="2149"/>
      <c r="BK117" s="2149"/>
      <c r="BL117" s="2149"/>
      <c r="BM117" s="2149"/>
      <c r="BN117" s="2149"/>
      <c r="BO117" s="2149"/>
      <c r="BP117" s="2149"/>
      <c r="BQ117" s="2149"/>
      <c r="BR117" s="2149"/>
      <c r="BS117" s="2149"/>
      <c r="BT117" s="2149"/>
      <c r="BU117" s="2149"/>
      <c r="BV117" s="2149"/>
      <c r="BW117" s="2149"/>
    </row>
    <row r="118" spans="1:75" s="2151" customFormat="1" ht="25.5" hidden="1" customHeight="1">
      <c r="A118" s="533"/>
      <c r="B118" s="533"/>
      <c r="C118" s="534"/>
      <c r="D118" s="535"/>
      <c r="E118" s="536"/>
      <c r="F118" s="536"/>
      <c r="G118" s="537"/>
      <c r="H118" s="538"/>
      <c r="I118" s="539"/>
      <c r="J118" s="540"/>
      <c r="K118" s="541"/>
      <c r="L118" s="2153"/>
      <c r="M118" s="542"/>
      <c r="N118" s="2154"/>
      <c r="O118" s="2155"/>
      <c r="P118" s="533"/>
      <c r="Q118" s="533"/>
      <c r="R118" s="534"/>
      <c r="S118" s="535"/>
      <c r="T118" s="536"/>
      <c r="U118" s="536"/>
      <c r="V118" s="537"/>
      <c r="W118" s="538"/>
      <c r="X118" s="539"/>
      <c r="Y118" s="540"/>
      <c r="Z118" s="541"/>
      <c r="AA118" s="2153"/>
      <c r="AB118" s="542"/>
      <c r="AC118" s="2156"/>
      <c r="AD118" s="2156"/>
      <c r="AE118" s="533"/>
      <c r="AF118" s="533"/>
      <c r="AG118" s="534"/>
      <c r="AH118" s="535"/>
      <c r="AI118" s="536"/>
      <c r="AJ118" s="536"/>
      <c r="AK118" s="537"/>
      <c r="AL118" s="539"/>
      <c r="AM118" s="539"/>
      <c r="AN118" s="540"/>
      <c r="AO118" s="541"/>
      <c r="AP118" s="2153"/>
      <c r="AQ118" s="542"/>
      <c r="AR118" s="2156"/>
      <c r="AS118" s="2156"/>
      <c r="AT118" s="533"/>
      <c r="AU118" s="533"/>
      <c r="AV118" s="534"/>
      <c r="AW118" s="535"/>
      <c r="AX118" s="536"/>
      <c r="AY118" s="536"/>
      <c r="AZ118" s="537"/>
      <c r="BA118" s="538"/>
      <c r="BB118" s="539"/>
      <c r="BC118" s="540"/>
      <c r="BD118" s="541"/>
      <c r="BE118" s="2153"/>
      <c r="BF118" s="542"/>
      <c r="BG118" s="2156"/>
      <c r="BH118" s="2156"/>
      <c r="BI118" s="2149"/>
      <c r="BJ118" s="2149"/>
      <c r="BK118" s="2149"/>
      <c r="BL118" s="2149"/>
      <c r="BM118" s="2149"/>
      <c r="BN118" s="2149"/>
      <c r="BO118" s="2149"/>
      <c r="BP118" s="2149"/>
      <c r="BQ118" s="2149"/>
      <c r="BR118" s="2149"/>
      <c r="BS118" s="2149"/>
      <c r="BT118" s="2149"/>
      <c r="BU118" s="2149"/>
      <c r="BV118" s="2149"/>
      <c r="BW118" s="2149"/>
    </row>
    <row r="119" spans="1:75" s="2151" customFormat="1" ht="25.5" hidden="1" customHeight="1">
      <c r="A119" s="533"/>
      <c r="B119" s="533"/>
      <c r="C119" s="534"/>
      <c r="D119" s="535"/>
      <c r="E119" s="536"/>
      <c r="F119" s="536"/>
      <c r="G119" s="537"/>
      <c r="H119" s="538"/>
      <c r="I119" s="539"/>
      <c r="J119" s="540"/>
      <c r="K119" s="541"/>
      <c r="L119" s="2153"/>
      <c r="M119" s="542"/>
      <c r="N119" s="2154"/>
      <c r="O119" s="2155"/>
      <c r="P119" s="533"/>
      <c r="Q119" s="533"/>
      <c r="R119" s="534"/>
      <c r="S119" s="535"/>
      <c r="T119" s="536"/>
      <c r="U119" s="536"/>
      <c r="V119" s="537"/>
      <c r="W119" s="538"/>
      <c r="X119" s="539"/>
      <c r="Y119" s="540"/>
      <c r="Z119" s="541"/>
      <c r="AA119" s="2153"/>
      <c r="AB119" s="542"/>
      <c r="AC119" s="2156"/>
      <c r="AD119" s="2156"/>
      <c r="AE119" s="533"/>
      <c r="AF119" s="533"/>
      <c r="AG119" s="534"/>
      <c r="AH119" s="535"/>
      <c r="AI119" s="536"/>
      <c r="AJ119" s="536"/>
      <c r="AK119" s="537"/>
      <c r="AL119" s="539"/>
      <c r="AM119" s="539"/>
      <c r="AN119" s="540"/>
      <c r="AO119" s="541"/>
      <c r="AP119" s="2153"/>
      <c r="AQ119" s="542"/>
      <c r="AR119" s="2156"/>
      <c r="AS119" s="2156"/>
      <c r="AT119" s="533"/>
      <c r="AU119" s="533"/>
      <c r="AV119" s="534"/>
      <c r="AW119" s="535"/>
      <c r="AX119" s="536"/>
      <c r="AY119" s="536"/>
      <c r="AZ119" s="537"/>
      <c r="BA119" s="538"/>
      <c r="BB119" s="539"/>
      <c r="BC119" s="540"/>
      <c r="BD119" s="541"/>
      <c r="BE119" s="2153"/>
      <c r="BF119" s="542"/>
      <c r="BG119" s="2156"/>
      <c r="BH119" s="2156"/>
      <c r="BI119" s="2149"/>
      <c r="BJ119" s="2149"/>
      <c r="BK119" s="2149"/>
      <c r="BL119" s="2149"/>
      <c r="BM119" s="2149"/>
      <c r="BN119" s="2149"/>
      <c r="BO119" s="2149"/>
      <c r="BP119" s="2149"/>
      <c r="BQ119" s="2149"/>
      <c r="BR119" s="2149"/>
      <c r="BS119" s="2149"/>
      <c r="BT119" s="2149"/>
      <c r="BU119" s="2149"/>
      <c r="BV119" s="2149"/>
      <c r="BW119" s="2149"/>
    </row>
    <row r="120" spans="1:75" s="2151" customFormat="1" ht="25.5" hidden="1" customHeight="1">
      <c r="A120" s="533"/>
      <c r="B120" s="533"/>
      <c r="C120" s="534"/>
      <c r="D120" s="535"/>
      <c r="E120" s="536"/>
      <c r="F120" s="536"/>
      <c r="G120" s="537"/>
      <c r="H120" s="538"/>
      <c r="I120" s="539"/>
      <c r="J120" s="540"/>
      <c r="K120" s="541"/>
      <c r="L120" s="2153"/>
      <c r="M120" s="542"/>
      <c r="N120" s="2154"/>
      <c r="O120" s="2155"/>
      <c r="P120" s="533"/>
      <c r="Q120" s="533"/>
      <c r="R120" s="534"/>
      <c r="S120" s="535"/>
      <c r="T120" s="536"/>
      <c r="U120" s="536"/>
      <c r="V120" s="537"/>
      <c r="W120" s="538"/>
      <c r="X120" s="539"/>
      <c r="Y120" s="540"/>
      <c r="Z120" s="541"/>
      <c r="AA120" s="2153"/>
      <c r="AB120" s="542"/>
      <c r="AC120" s="2156"/>
      <c r="AD120" s="2156"/>
      <c r="AE120" s="533"/>
      <c r="AF120" s="533"/>
      <c r="AG120" s="534"/>
      <c r="AH120" s="535"/>
      <c r="AI120" s="536"/>
      <c r="AJ120" s="536"/>
      <c r="AK120" s="537"/>
      <c r="AL120" s="539"/>
      <c r="AM120" s="539"/>
      <c r="AN120" s="540"/>
      <c r="AO120" s="541"/>
      <c r="AP120" s="2153"/>
      <c r="AQ120" s="542"/>
      <c r="AR120" s="2156"/>
      <c r="AS120" s="2156"/>
      <c r="AT120" s="533"/>
      <c r="AU120" s="533"/>
      <c r="AV120" s="534"/>
      <c r="AW120" s="535"/>
      <c r="AX120" s="536"/>
      <c r="AY120" s="536"/>
      <c r="AZ120" s="537"/>
      <c r="BA120" s="538"/>
      <c r="BB120" s="539"/>
      <c r="BC120" s="540"/>
      <c r="BD120" s="541"/>
      <c r="BE120" s="2153"/>
      <c r="BF120" s="542"/>
      <c r="BG120" s="2156"/>
      <c r="BH120" s="2156"/>
      <c r="BI120" s="2149"/>
      <c r="BJ120" s="2149"/>
      <c r="BK120" s="2149"/>
      <c r="BL120" s="2149"/>
      <c r="BM120" s="2149"/>
      <c r="BN120" s="2149"/>
      <c r="BO120" s="2149"/>
      <c r="BP120" s="2149"/>
      <c r="BQ120" s="2149"/>
      <c r="BR120" s="2149"/>
      <c r="BS120" s="2149"/>
      <c r="BT120" s="2149"/>
      <c r="BU120" s="2149"/>
      <c r="BV120" s="2149"/>
      <c r="BW120" s="2149"/>
    </row>
    <row r="121" spans="1:75" s="2151" customFormat="1" ht="25.5" hidden="1" customHeight="1">
      <c r="A121" s="533"/>
      <c r="B121" s="533"/>
      <c r="C121" s="534"/>
      <c r="D121" s="535"/>
      <c r="E121" s="536"/>
      <c r="F121" s="536"/>
      <c r="G121" s="537"/>
      <c r="H121" s="538"/>
      <c r="I121" s="539"/>
      <c r="J121" s="540"/>
      <c r="K121" s="541"/>
      <c r="L121" s="2153"/>
      <c r="M121" s="542"/>
      <c r="N121" s="2154"/>
      <c r="O121" s="2155"/>
      <c r="P121" s="533"/>
      <c r="Q121" s="533"/>
      <c r="R121" s="534"/>
      <c r="S121" s="535"/>
      <c r="T121" s="536"/>
      <c r="U121" s="536"/>
      <c r="V121" s="537"/>
      <c r="W121" s="538"/>
      <c r="X121" s="539"/>
      <c r="Y121" s="540"/>
      <c r="Z121" s="541"/>
      <c r="AA121" s="2153"/>
      <c r="AB121" s="542"/>
      <c r="AC121" s="2156"/>
      <c r="AD121" s="2156"/>
      <c r="AE121" s="533"/>
      <c r="AF121" s="533"/>
      <c r="AG121" s="534"/>
      <c r="AH121" s="535"/>
      <c r="AI121" s="536"/>
      <c r="AJ121" s="536"/>
      <c r="AK121" s="537"/>
      <c r="AL121" s="539"/>
      <c r="AM121" s="539"/>
      <c r="AN121" s="540"/>
      <c r="AO121" s="541"/>
      <c r="AP121" s="2153"/>
      <c r="AQ121" s="542"/>
      <c r="AR121" s="2156"/>
      <c r="AS121" s="2156"/>
      <c r="AT121" s="533"/>
      <c r="AU121" s="533"/>
      <c r="AV121" s="534"/>
      <c r="AW121" s="535"/>
      <c r="AX121" s="536"/>
      <c r="AY121" s="536"/>
      <c r="AZ121" s="537"/>
      <c r="BA121" s="538"/>
      <c r="BB121" s="539"/>
      <c r="BC121" s="540"/>
      <c r="BD121" s="541"/>
      <c r="BE121" s="2153"/>
      <c r="BF121" s="542"/>
      <c r="BG121" s="2156"/>
      <c r="BH121" s="2156"/>
      <c r="BI121" s="2149"/>
      <c r="BJ121" s="2149"/>
      <c r="BK121" s="2149"/>
      <c r="BL121" s="2149"/>
      <c r="BM121" s="2149"/>
      <c r="BN121" s="2149"/>
      <c r="BO121" s="2149"/>
      <c r="BP121" s="2149"/>
      <c r="BQ121" s="2149"/>
      <c r="BR121" s="2149"/>
      <c r="BS121" s="2149"/>
      <c r="BT121" s="2149"/>
      <c r="BU121" s="2149"/>
      <c r="BV121" s="2149"/>
      <c r="BW121" s="2149"/>
    </row>
    <row r="122" spans="1:75" s="2151" customFormat="1" ht="25.5" hidden="1" customHeight="1">
      <c r="A122" s="533"/>
      <c r="B122" s="533"/>
      <c r="C122" s="534"/>
      <c r="D122" s="535"/>
      <c r="E122" s="536"/>
      <c r="F122" s="536"/>
      <c r="G122" s="537"/>
      <c r="H122" s="538"/>
      <c r="I122" s="539"/>
      <c r="J122" s="540"/>
      <c r="K122" s="541"/>
      <c r="L122" s="2153"/>
      <c r="M122" s="542"/>
      <c r="N122" s="2154"/>
      <c r="O122" s="2155"/>
      <c r="P122" s="533"/>
      <c r="Q122" s="533"/>
      <c r="R122" s="534"/>
      <c r="S122" s="535"/>
      <c r="T122" s="536"/>
      <c r="U122" s="536"/>
      <c r="V122" s="537"/>
      <c r="W122" s="538"/>
      <c r="X122" s="539"/>
      <c r="Y122" s="540"/>
      <c r="Z122" s="541"/>
      <c r="AA122" s="2153"/>
      <c r="AB122" s="542"/>
      <c r="AC122" s="2156"/>
      <c r="AD122" s="2156"/>
      <c r="AE122" s="533"/>
      <c r="AF122" s="533"/>
      <c r="AG122" s="534"/>
      <c r="AH122" s="535"/>
      <c r="AI122" s="536"/>
      <c r="AJ122" s="536"/>
      <c r="AK122" s="537"/>
      <c r="AL122" s="539"/>
      <c r="AM122" s="539"/>
      <c r="AN122" s="540"/>
      <c r="AO122" s="541"/>
      <c r="AP122" s="2153"/>
      <c r="AQ122" s="542"/>
      <c r="AR122" s="2156"/>
      <c r="AS122" s="2156"/>
      <c r="AT122" s="533"/>
      <c r="AU122" s="533"/>
      <c r="AV122" s="534"/>
      <c r="AW122" s="535"/>
      <c r="AX122" s="536"/>
      <c r="AY122" s="536"/>
      <c r="AZ122" s="537"/>
      <c r="BA122" s="538"/>
      <c r="BB122" s="539"/>
      <c r="BC122" s="540"/>
      <c r="BD122" s="541"/>
      <c r="BE122" s="2153"/>
      <c r="BF122" s="542"/>
      <c r="BG122" s="2156"/>
      <c r="BH122" s="2156"/>
      <c r="BI122" s="2149"/>
      <c r="BJ122" s="2149"/>
      <c r="BK122" s="2149"/>
      <c r="BL122" s="2149"/>
      <c r="BM122" s="2149"/>
      <c r="BN122" s="2149"/>
      <c r="BO122" s="2149"/>
      <c r="BP122" s="2149"/>
      <c r="BQ122" s="2149"/>
      <c r="BR122" s="2149"/>
      <c r="BS122" s="2149"/>
      <c r="BT122" s="2149"/>
      <c r="BU122" s="2149"/>
      <c r="BV122" s="2149"/>
      <c r="BW122" s="2149"/>
    </row>
    <row r="123" spans="1:75" s="2151" customFormat="1" ht="25.5" hidden="1" customHeight="1">
      <c r="A123" s="533"/>
      <c r="B123" s="533"/>
      <c r="C123" s="534"/>
      <c r="D123" s="535"/>
      <c r="E123" s="536"/>
      <c r="F123" s="536"/>
      <c r="G123" s="537"/>
      <c r="H123" s="538"/>
      <c r="I123" s="539"/>
      <c r="J123" s="540"/>
      <c r="K123" s="541"/>
      <c r="L123" s="2153"/>
      <c r="M123" s="542"/>
      <c r="N123" s="2154"/>
      <c r="O123" s="2155"/>
      <c r="P123" s="533"/>
      <c r="Q123" s="533"/>
      <c r="R123" s="534"/>
      <c r="S123" s="535"/>
      <c r="T123" s="536"/>
      <c r="U123" s="536"/>
      <c r="V123" s="537"/>
      <c r="W123" s="538"/>
      <c r="X123" s="539"/>
      <c r="Y123" s="540"/>
      <c r="Z123" s="541"/>
      <c r="AA123" s="2153"/>
      <c r="AB123" s="542"/>
      <c r="AC123" s="2156"/>
      <c r="AD123" s="2156"/>
      <c r="AE123" s="533"/>
      <c r="AF123" s="533"/>
      <c r="AG123" s="534"/>
      <c r="AH123" s="535"/>
      <c r="AI123" s="536"/>
      <c r="AJ123" s="536"/>
      <c r="AK123" s="537"/>
      <c r="AL123" s="539"/>
      <c r="AM123" s="539"/>
      <c r="AN123" s="540"/>
      <c r="AO123" s="541"/>
      <c r="AP123" s="2153"/>
      <c r="AQ123" s="542"/>
      <c r="AR123" s="2156"/>
      <c r="AS123" s="2156"/>
      <c r="AT123" s="533"/>
      <c r="AU123" s="533"/>
      <c r="AV123" s="534"/>
      <c r="AW123" s="535"/>
      <c r="AX123" s="536"/>
      <c r="AY123" s="536"/>
      <c r="AZ123" s="537"/>
      <c r="BA123" s="538"/>
      <c r="BB123" s="539"/>
      <c r="BC123" s="540"/>
      <c r="BD123" s="541"/>
      <c r="BE123" s="2153"/>
      <c r="BF123" s="542"/>
      <c r="BG123" s="2156"/>
      <c r="BH123" s="2156"/>
      <c r="BI123" s="2149"/>
      <c r="BJ123" s="2149"/>
      <c r="BK123" s="2149"/>
      <c r="BL123" s="2149"/>
      <c r="BM123" s="2149"/>
      <c r="BN123" s="2149"/>
      <c r="BO123" s="2149"/>
      <c r="BP123" s="2149"/>
      <c r="BQ123" s="2149"/>
      <c r="BR123" s="2149"/>
      <c r="BS123" s="2149"/>
      <c r="BT123" s="2149"/>
      <c r="BU123" s="2149"/>
      <c r="BV123" s="2149"/>
      <c r="BW123" s="2149"/>
    </row>
    <row r="124" spans="1:75" s="2151" customFormat="1" ht="25.5" hidden="1" customHeight="1">
      <c r="A124" s="533"/>
      <c r="B124" s="533"/>
      <c r="C124" s="534"/>
      <c r="D124" s="535"/>
      <c r="E124" s="536"/>
      <c r="F124" s="536"/>
      <c r="G124" s="537"/>
      <c r="H124" s="538"/>
      <c r="I124" s="539"/>
      <c r="J124" s="540"/>
      <c r="K124" s="541"/>
      <c r="L124" s="2153"/>
      <c r="M124" s="542"/>
      <c r="N124" s="2154"/>
      <c r="O124" s="2155"/>
      <c r="P124" s="533"/>
      <c r="Q124" s="533"/>
      <c r="R124" s="534"/>
      <c r="S124" s="535"/>
      <c r="T124" s="536"/>
      <c r="U124" s="536"/>
      <c r="V124" s="537"/>
      <c r="W124" s="538"/>
      <c r="X124" s="539"/>
      <c r="Y124" s="540"/>
      <c r="Z124" s="541"/>
      <c r="AA124" s="2153"/>
      <c r="AB124" s="542"/>
      <c r="AC124" s="2156"/>
      <c r="AD124" s="2156"/>
      <c r="AE124" s="533"/>
      <c r="AF124" s="533"/>
      <c r="AG124" s="534"/>
      <c r="AH124" s="535"/>
      <c r="AI124" s="536"/>
      <c r="AJ124" s="536"/>
      <c r="AK124" s="537"/>
      <c r="AL124" s="539"/>
      <c r="AM124" s="539"/>
      <c r="AN124" s="540"/>
      <c r="AO124" s="541"/>
      <c r="AP124" s="2153"/>
      <c r="AQ124" s="542"/>
      <c r="AR124" s="2156"/>
      <c r="AS124" s="2156"/>
      <c r="AT124" s="533"/>
      <c r="AU124" s="533"/>
      <c r="AV124" s="534"/>
      <c r="AW124" s="535"/>
      <c r="AX124" s="536"/>
      <c r="AY124" s="536"/>
      <c r="AZ124" s="537"/>
      <c r="BA124" s="538"/>
      <c r="BB124" s="539"/>
      <c r="BC124" s="540"/>
      <c r="BD124" s="541"/>
      <c r="BE124" s="2153"/>
      <c r="BF124" s="542"/>
      <c r="BG124" s="2156"/>
      <c r="BH124" s="2156"/>
      <c r="BI124" s="2149"/>
      <c r="BJ124" s="2149"/>
      <c r="BK124" s="2149"/>
      <c r="BL124" s="2149"/>
      <c r="BM124" s="2149"/>
      <c r="BN124" s="2149"/>
      <c r="BO124" s="2149"/>
      <c r="BP124" s="2149"/>
      <c r="BQ124" s="2149"/>
      <c r="BR124" s="2149"/>
      <c r="BS124" s="2149"/>
      <c r="BT124" s="2149"/>
      <c r="BU124" s="2149"/>
      <c r="BV124" s="2149"/>
      <c r="BW124" s="2149"/>
    </row>
    <row r="125" spans="1:75" s="2151" customFormat="1" ht="25.5" hidden="1" customHeight="1">
      <c r="A125" s="533"/>
      <c r="B125" s="533"/>
      <c r="C125" s="534"/>
      <c r="D125" s="535"/>
      <c r="E125" s="536"/>
      <c r="F125" s="536"/>
      <c r="G125" s="537"/>
      <c r="H125" s="538"/>
      <c r="I125" s="539"/>
      <c r="J125" s="540"/>
      <c r="K125" s="541"/>
      <c r="L125" s="2153"/>
      <c r="M125" s="542"/>
      <c r="N125" s="2154"/>
      <c r="O125" s="2155"/>
      <c r="P125" s="533"/>
      <c r="Q125" s="533"/>
      <c r="R125" s="534"/>
      <c r="S125" s="535"/>
      <c r="T125" s="536"/>
      <c r="U125" s="536"/>
      <c r="V125" s="537"/>
      <c r="W125" s="538"/>
      <c r="X125" s="539"/>
      <c r="Y125" s="540"/>
      <c r="Z125" s="541"/>
      <c r="AA125" s="2153"/>
      <c r="AB125" s="542"/>
      <c r="AC125" s="2156"/>
      <c r="AD125" s="2156"/>
      <c r="AE125" s="533"/>
      <c r="AF125" s="533"/>
      <c r="AG125" s="534"/>
      <c r="AH125" s="535"/>
      <c r="AI125" s="536"/>
      <c r="AJ125" s="536"/>
      <c r="AK125" s="537"/>
      <c r="AL125" s="539"/>
      <c r="AM125" s="539"/>
      <c r="AN125" s="540"/>
      <c r="AO125" s="541"/>
      <c r="AP125" s="2153"/>
      <c r="AQ125" s="542"/>
      <c r="AR125" s="2156"/>
      <c r="AS125" s="2156"/>
      <c r="AT125" s="533"/>
      <c r="AU125" s="533"/>
      <c r="AV125" s="534"/>
      <c r="AW125" s="535"/>
      <c r="AX125" s="536"/>
      <c r="AY125" s="536"/>
      <c r="AZ125" s="537"/>
      <c r="BA125" s="538"/>
      <c r="BB125" s="539"/>
      <c r="BC125" s="540"/>
      <c r="BD125" s="541"/>
      <c r="BE125" s="2153"/>
      <c r="BF125" s="542"/>
      <c r="BG125" s="2156"/>
      <c r="BH125" s="2156"/>
      <c r="BI125" s="2149"/>
      <c r="BJ125" s="2149"/>
      <c r="BK125" s="2149"/>
      <c r="BL125" s="2149"/>
      <c r="BM125" s="2149"/>
      <c r="BN125" s="2149"/>
      <c r="BO125" s="2149"/>
      <c r="BP125" s="2149"/>
      <c r="BQ125" s="2149"/>
      <c r="BR125" s="2149"/>
      <c r="BS125" s="2149"/>
      <c r="BT125" s="2149"/>
      <c r="BU125" s="2149"/>
      <c r="BV125" s="2149"/>
      <c r="BW125" s="2149"/>
    </row>
    <row r="126" spans="1:75" s="2151" customFormat="1" ht="25.5" hidden="1" customHeight="1">
      <c r="A126" s="533"/>
      <c r="B126" s="533"/>
      <c r="C126" s="534"/>
      <c r="D126" s="535"/>
      <c r="E126" s="536"/>
      <c r="F126" s="536"/>
      <c r="G126" s="537"/>
      <c r="H126" s="538"/>
      <c r="I126" s="539"/>
      <c r="J126" s="540"/>
      <c r="K126" s="541"/>
      <c r="L126" s="2153"/>
      <c r="M126" s="542"/>
      <c r="N126" s="2154"/>
      <c r="O126" s="2155"/>
      <c r="P126" s="533"/>
      <c r="Q126" s="533"/>
      <c r="R126" s="534"/>
      <c r="S126" s="535"/>
      <c r="T126" s="536"/>
      <c r="U126" s="536"/>
      <c r="V126" s="537"/>
      <c r="W126" s="538"/>
      <c r="X126" s="539"/>
      <c r="Y126" s="540"/>
      <c r="Z126" s="541"/>
      <c r="AA126" s="2153"/>
      <c r="AB126" s="542"/>
      <c r="AC126" s="2156"/>
      <c r="AD126" s="2156"/>
      <c r="AE126" s="533"/>
      <c r="AF126" s="533"/>
      <c r="AG126" s="534"/>
      <c r="AH126" s="535"/>
      <c r="AI126" s="536"/>
      <c r="AJ126" s="536"/>
      <c r="AK126" s="537"/>
      <c r="AL126" s="539"/>
      <c r="AM126" s="539"/>
      <c r="AN126" s="540"/>
      <c r="AO126" s="541"/>
      <c r="AP126" s="2153"/>
      <c r="AQ126" s="542"/>
      <c r="AR126" s="2156"/>
      <c r="AS126" s="2156"/>
      <c r="AT126" s="533"/>
      <c r="AU126" s="533"/>
      <c r="AV126" s="534"/>
      <c r="AW126" s="535"/>
      <c r="AX126" s="536"/>
      <c r="AY126" s="536"/>
      <c r="AZ126" s="537"/>
      <c r="BA126" s="538"/>
      <c r="BB126" s="539"/>
      <c r="BC126" s="540"/>
      <c r="BD126" s="541"/>
      <c r="BE126" s="2153"/>
      <c r="BF126" s="542"/>
      <c r="BG126" s="2156"/>
      <c r="BH126" s="2156"/>
      <c r="BI126" s="2149"/>
      <c r="BJ126" s="2149"/>
      <c r="BK126" s="2149"/>
      <c r="BL126" s="2149"/>
      <c r="BM126" s="2149"/>
      <c r="BN126" s="2149"/>
      <c r="BO126" s="2149"/>
      <c r="BP126" s="2149"/>
      <c r="BQ126" s="2149"/>
      <c r="BR126" s="2149"/>
      <c r="BS126" s="2149"/>
      <c r="BT126" s="2149"/>
      <c r="BU126" s="2149"/>
      <c r="BV126" s="2149"/>
      <c r="BW126" s="2149"/>
    </row>
    <row r="127" spans="1:75" s="2151" customFormat="1" ht="25.5" hidden="1" customHeight="1">
      <c r="A127" s="533"/>
      <c r="B127" s="533"/>
      <c r="C127" s="534"/>
      <c r="D127" s="535"/>
      <c r="E127" s="536"/>
      <c r="F127" s="536"/>
      <c r="G127" s="537"/>
      <c r="H127" s="538"/>
      <c r="I127" s="539"/>
      <c r="J127" s="540"/>
      <c r="K127" s="541"/>
      <c r="L127" s="2153"/>
      <c r="M127" s="542"/>
      <c r="N127" s="2154"/>
      <c r="O127" s="2155"/>
      <c r="P127" s="533"/>
      <c r="Q127" s="533"/>
      <c r="R127" s="534"/>
      <c r="S127" s="535"/>
      <c r="T127" s="536"/>
      <c r="U127" s="536"/>
      <c r="V127" s="537"/>
      <c r="W127" s="538"/>
      <c r="X127" s="539"/>
      <c r="Y127" s="540"/>
      <c r="Z127" s="541"/>
      <c r="AA127" s="2153"/>
      <c r="AB127" s="542"/>
      <c r="AC127" s="2156"/>
      <c r="AD127" s="2156"/>
      <c r="AE127" s="533"/>
      <c r="AF127" s="533"/>
      <c r="AG127" s="534"/>
      <c r="AH127" s="535"/>
      <c r="AI127" s="536"/>
      <c r="AJ127" s="536"/>
      <c r="AK127" s="537"/>
      <c r="AL127" s="539"/>
      <c r="AM127" s="539"/>
      <c r="AN127" s="540"/>
      <c r="AO127" s="541"/>
      <c r="AP127" s="2153"/>
      <c r="AQ127" s="542"/>
      <c r="AR127" s="2156"/>
      <c r="AS127" s="2156"/>
      <c r="AT127" s="533"/>
      <c r="AU127" s="533"/>
      <c r="AV127" s="534"/>
      <c r="AW127" s="535"/>
      <c r="AX127" s="536"/>
      <c r="AY127" s="536"/>
      <c r="AZ127" s="537"/>
      <c r="BA127" s="538"/>
      <c r="BB127" s="539"/>
      <c r="BC127" s="540"/>
      <c r="BD127" s="541"/>
      <c r="BE127" s="2153"/>
      <c r="BF127" s="542"/>
      <c r="BG127" s="2156"/>
      <c r="BH127" s="2156"/>
      <c r="BI127" s="2149"/>
      <c r="BJ127" s="2149"/>
      <c r="BK127" s="2149"/>
      <c r="BL127" s="2149"/>
      <c r="BM127" s="2149"/>
      <c r="BN127" s="2149"/>
      <c r="BO127" s="2149"/>
      <c r="BP127" s="2149"/>
      <c r="BQ127" s="2149"/>
      <c r="BR127" s="2149"/>
      <c r="BS127" s="2149"/>
      <c r="BT127" s="2149"/>
      <c r="BU127" s="2149"/>
      <c r="BV127" s="2149"/>
      <c r="BW127" s="2149"/>
    </row>
    <row r="128" spans="1:75" s="2151" customFormat="1" ht="25.5" hidden="1" customHeight="1">
      <c r="A128" s="533"/>
      <c r="B128" s="533"/>
      <c r="C128" s="534"/>
      <c r="D128" s="535"/>
      <c r="E128" s="536"/>
      <c r="F128" s="536"/>
      <c r="G128" s="537"/>
      <c r="H128" s="538"/>
      <c r="I128" s="539"/>
      <c r="J128" s="540"/>
      <c r="K128" s="541"/>
      <c r="L128" s="2153"/>
      <c r="M128" s="542"/>
      <c r="N128" s="2154"/>
      <c r="O128" s="2155"/>
      <c r="P128" s="533"/>
      <c r="Q128" s="533"/>
      <c r="R128" s="534"/>
      <c r="S128" s="535"/>
      <c r="T128" s="536"/>
      <c r="U128" s="536"/>
      <c r="V128" s="537"/>
      <c r="W128" s="538"/>
      <c r="X128" s="539"/>
      <c r="Y128" s="540"/>
      <c r="Z128" s="541"/>
      <c r="AA128" s="2153"/>
      <c r="AB128" s="542"/>
      <c r="AC128" s="2156"/>
      <c r="AD128" s="2156"/>
      <c r="AE128" s="533"/>
      <c r="AF128" s="533"/>
      <c r="AG128" s="534"/>
      <c r="AH128" s="535"/>
      <c r="AI128" s="536"/>
      <c r="AJ128" s="536"/>
      <c r="AK128" s="537"/>
      <c r="AL128" s="539"/>
      <c r="AM128" s="539"/>
      <c r="AN128" s="540"/>
      <c r="AO128" s="541"/>
      <c r="AP128" s="2153"/>
      <c r="AQ128" s="542"/>
      <c r="AR128" s="2156"/>
      <c r="AS128" s="2156"/>
      <c r="AT128" s="533"/>
      <c r="AU128" s="533"/>
      <c r="AV128" s="534"/>
      <c r="AW128" s="535"/>
      <c r="AX128" s="536"/>
      <c r="AY128" s="536"/>
      <c r="AZ128" s="537"/>
      <c r="BA128" s="538"/>
      <c r="BB128" s="539"/>
      <c r="BC128" s="540"/>
      <c r="BD128" s="541"/>
      <c r="BE128" s="2153"/>
      <c r="BF128" s="542"/>
      <c r="BG128" s="2156"/>
      <c r="BH128" s="2156"/>
      <c r="BI128" s="2149"/>
      <c r="BJ128" s="2149"/>
      <c r="BK128" s="2149"/>
      <c r="BL128" s="2149"/>
      <c r="BM128" s="2149"/>
      <c r="BN128" s="2149"/>
      <c r="BO128" s="2149"/>
      <c r="BP128" s="2149"/>
      <c r="BQ128" s="2149"/>
      <c r="BR128" s="2149"/>
      <c r="BS128" s="2149"/>
      <c r="BT128" s="2149"/>
      <c r="BU128" s="2149"/>
      <c r="BV128" s="2149"/>
      <c r="BW128" s="2149"/>
    </row>
    <row r="129" spans="1:75" s="2151" customFormat="1" ht="25.5" hidden="1" customHeight="1">
      <c r="A129" s="533"/>
      <c r="B129" s="533"/>
      <c r="C129" s="534"/>
      <c r="D129" s="535"/>
      <c r="E129" s="536"/>
      <c r="F129" s="536"/>
      <c r="G129" s="537"/>
      <c r="H129" s="538"/>
      <c r="I129" s="539"/>
      <c r="J129" s="540"/>
      <c r="K129" s="541"/>
      <c r="L129" s="2153"/>
      <c r="M129" s="542"/>
      <c r="N129" s="2154"/>
      <c r="O129" s="2155"/>
      <c r="P129" s="533"/>
      <c r="Q129" s="533"/>
      <c r="R129" s="534"/>
      <c r="S129" s="535"/>
      <c r="T129" s="536"/>
      <c r="U129" s="536"/>
      <c r="V129" s="537"/>
      <c r="W129" s="538"/>
      <c r="X129" s="539"/>
      <c r="Y129" s="540"/>
      <c r="Z129" s="541"/>
      <c r="AA129" s="2153"/>
      <c r="AB129" s="542"/>
      <c r="AC129" s="2156"/>
      <c r="AD129" s="2156"/>
      <c r="AE129" s="533"/>
      <c r="AF129" s="533"/>
      <c r="AG129" s="534"/>
      <c r="AH129" s="535"/>
      <c r="AI129" s="536"/>
      <c r="AJ129" s="536"/>
      <c r="AK129" s="537"/>
      <c r="AL129" s="539"/>
      <c r="AM129" s="539"/>
      <c r="AN129" s="540"/>
      <c r="AO129" s="541"/>
      <c r="AP129" s="2153"/>
      <c r="AQ129" s="542"/>
      <c r="AR129" s="2156"/>
      <c r="AS129" s="2156"/>
      <c r="AT129" s="533"/>
      <c r="AU129" s="533"/>
      <c r="AV129" s="534"/>
      <c r="AW129" s="535"/>
      <c r="AX129" s="536"/>
      <c r="AY129" s="536"/>
      <c r="AZ129" s="537"/>
      <c r="BA129" s="538"/>
      <c r="BB129" s="539"/>
      <c r="BC129" s="540"/>
      <c r="BD129" s="541"/>
      <c r="BE129" s="2153"/>
      <c r="BF129" s="542"/>
      <c r="BG129" s="2156"/>
      <c r="BH129" s="2156"/>
      <c r="BI129" s="2149"/>
      <c r="BJ129" s="2149"/>
      <c r="BK129" s="2149"/>
      <c r="BL129" s="2149"/>
      <c r="BM129" s="2149"/>
      <c r="BN129" s="2149"/>
      <c r="BO129" s="2149"/>
      <c r="BP129" s="2149"/>
      <c r="BQ129" s="2149"/>
      <c r="BR129" s="2149"/>
      <c r="BS129" s="2149"/>
      <c r="BT129" s="2149"/>
      <c r="BU129" s="2149"/>
      <c r="BV129" s="2149"/>
      <c r="BW129" s="2149"/>
    </row>
    <row r="130" spans="1:75" s="2151" customFormat="1" ht="25.5" hidden="1" customHeight="1">
      <c r="A130" s="533"/>
      <c r="B130" s="533"/>
      <c r="C130" s="534"/>
      <c r="D130" s="535"/>
      <c r="E130" s="536"/>
      <c r="F130" s="536"/>
      <c r="G130" s="537"/>
      <c r="H130" s="538"/>
      <c r="I130" s="539"/>
      <c r="J130" s="540"/>
      <c r="K130" s="541"/>
      <c r="L130" s="2153"/>
      <c r="M130" s="542"/>
      <c r="N130" s="2154"/>
      <c r="O130" s="2155"/>
      <c r="P130" s="533"/>
      <c r="Q130" s="533"/>
      <c r="R130" s="534"/>
      <c r="S130" s="535"/>
      <c r="T130" s="536"/>
      <c r="U130" s="536"/>
      <c r="V130" s="537"/>
      <c r="W130" s="538"/>
      <c r="X130" s="539"/>
      <c r="Y130" s="540"/>
      <c r="Z130" s="541"/>
      <c r="AA130" s="2153"/>
      <c r="AB130" s="542"/>
      <c r="AC130" s="2156"/>
      <c r="AD130" s="2156"/>
      <c r="AE130" s="533"/>
      <c r="AF130" s="533"/>
      <c r="AG130" s="534"/>
      <c r="AH130" s="535"/>
      <c r="AI130" s="536"/>
      <c r="AJ130" s="536"/>
      <c r="AK130" s="537"/>
      <c r="AL130" s="539"/>
      <c r="AM130" s="539"/>
      <c r="AN130" s="540"/>
      <c r="AO130" s="541"/>
      <c r="AP130" s="2153"/>
      <c r="AQ130" s="542"/>
      <c r="AR130" s="2156"/>
      <c r="AS130" s="2156"/>
      <c r="AT130" s="533"/>
      <c r="AU130" s="533"/>
      <c r="AV130" s="534"/>
      <c r="AW130" s="535"/>
      <c r="AX130" s="536"/>
      <c r="AY130" s="536"/>
      <c r="AZ130" s="537"/>
      <c r="BA130" s="538"/>
      <c r="BB130" s="539"/>
      <c r="BC130" s="540"/>
      <c r="BD130" s="541"/>
      <c r="BE130" s="2153"/>
      <c r="BF130" s="542"/>
      <c r="BG130" s="2156"/>
      <c r="BH130" s="2156"/>
      <c r="BI130" s="2149"/>
      <c r="BJ130" s="2149"/>
      <c r="BK130" s="2149"/>
      <c r="BL130" s="2149"/>
      <c r="BM130" s="2149"/>
      <c r="BN130" s="2149"/>
      <c r="BO130" s="2149"/>
      <c r="BP130" s="2149"/>
      <c r="BQ130" s="2149"/>
      <c r="BR130" s="2149"/>
      <c r="BS130" s="2149"/>
      <c r="BT130" s="2149"/>
      <c r="BU130" s="2149"/>
      <c r="BV130" s="2149"/>
      <c r="BW130" s="2149"/>
    </row>
    <row r="131" spans="1:75" s="2151" customFormat="1" ht="25.5" hidden="1" customHeight="1">
      <c r="A131" s="533"/>
      <c r="B131" s="533"/>
      <c r="C131" s="534"/>
      <c r="D131" s="535"/>
      <c r="E131" s="536"/>
      <c r="F131" s="536"/>
      <c r="G131" s="537"/>
      <c r="H131" s="538"/>
      <c r="I131" s="539"/>
      <c r="J131" s="540"/>
      <c r="K131" s="541"/>
      <c r="L131" s="2153"/>
      <c r="M131" s="542"/>
      <c r="N131" s="2154"/>
      <c r="O131" s="2155"/>
      <c r="P131" s="533"/>
      <c r="Q131" s="533"/>
      <c r="R131" s="534"/>
      <c r="S131" s="535"/>
      <c r="T131" s="536"/>
      <c r="U131" s="536"/>
      <c r="V131" s="537"/>
      <c r="W131" s="538"/>
      <c r="X131" s="539"/>
      <c r="Y131" s="540"/>
      <c r="Z131" s="541"/>
      <c r="AA131" s="2153"/>
      <c r="AB131" s="542"/>
      <c r="AC131" s="2156"/>
      <c r="AD131" s="2156"/>
      <c r="AE131" s="533"/>
      <c r="AF131" s="533"/>
      <c r="AG131" s="534"/>
      <c r="AH131" s="535"/>
      <c r="AI131" s="536"/>
      <c r="AJ131" s="536"/>
      <c r="AK131" s="537"/>
      <c r="AL131" s="539"/>
      <c r="AM131" s="539"/>
      <c r="AN131" s="540"/>
      <c r="AO131" s="541"/>
      <c r="AP131" s="2153"/>
      <c r="AQ131" s="542"/>
      <c r="AR131" s="2156"/>
      <c r="AS131" s="2156"/>
      <c r="AT131" s="533"/>
      <c r="AU131" s="533"/>
      <c r="AV131" s="534"/>
      <c r="AW131" s="535"/>
      <c r="AX131" s="536"/>
      <c r="AY131" s="536"/>
      <c r="AZ131" s="537"/>
      <c r="BA131" s="538"/>
      <c r="BB131" s="539"/>
      <c r="BC131" s="540"/>
      <c r="BD131" s="541"/>
      <c r="BE131" s="2153"/>
      <c r="BF131" s="542"/>
      <c r="BG131" s="2156"/>
      <c r="BH131" s="2156"/>
      <c r="BI131" s="2149"/>
      <c r="BJ131" s="2149"/>
      <c r="BK131" s="2149"/>
      <c r="BL131" s="2149"/>
      <c r="BM131" s="2149"/>
      <c r="BN131" s="2149"/>
      <c r="BO131" s="2149"/>
      <c r="BP131" s="2149"/>
      <c r="BQ131" s="2149"/>
      <c r="BR131" s="2149"/>
      <c r="BS131" s="2149"/>
      <c r="BT131" s="2149"/>
      <c r="BU131" s="2149"/>
      <c r="BV131" s="2149"/>
      <c r="BW131" s="2149"/>
    </row>
    <row r="132" spans="1:75" s="2151" customFormat="1" ht="25.5" hidden="1" customHeight="1">
      <c r="A132" s="533"/>
      <c r="B132" s="533"/>
      <c r="C132" s="534"/>
      <c r="D132" s="535"/>
      <c r="E132" s="536"/>
      <c r="F132" s="536"/>
      <c r="G132" s="537"/>
      <c r="H132" s="538"/>
      <c r="I132" s="539"/>
      <c r="J132" s="540"/>
      <c r="K132" s="541"/>
      <c r="L132" s="2153"/>
      <c r="M132" s="542"/>
      <c r="N132" s="2154"/>
      <c r="O132" s="2155"/>
      <c r="P132" s="533"/>
      <c r="Q132" s="533"/>
      <c r="R132" s="534"/>
      <c r="S132" s="535"/>
      <c r="T132" s="536"/>
      <c r="U132" s="536"/>
      <c r="V132" s="537"/>
      <c r="W132" s="538"/>
      <c r="X132" s="539"/>
      <c r="Y132" s="540"/>
      <c r="Z132" s="541"/>
      <c r="AA132" s="2153"/>
      <c r="AB132" s="542"/>
      <c r="AC132" s="2156"/>
      <c r="AD132" s="2156"/>
      <c r="AE132" s="533"/>
      <c r="AF132" s="533"/>
      <c r="AG132" s="534"/>
      <c r="AH132" s="535"/>
      <c r="AI132" s="536"/>
      <c r="AJ132" s="536"/>
      <c r="AK132" s="537"/>
      <c r="AL132" s="539"/>
      <c r="AM132" s="539"/>
      <c r="AN132" s="540"/>
      <c r="AO132" s="541"/>
      <c r="AP132" s="2153"/>
      <c r="AQ132" s="542"/>
      <c r="AR132" s="2156"/>
      <c r="AS132" s="2156"/>
      <c r="AT132" s="533"/>
      <c r="AU132" s="533"/>
      <c r="AV132" s="534"/>
      <c r="AW132" s="535"/>
      <c r="AX132" s="536"/>
      <c r="AY132" s="536"/>
      <c r="AZ132" s="537"/>
      <c r="BA132" s="538"/>
      <c r="BB132" s="539"/>
      <c r="BC132" s="540"/>
      <c r="BD132" s="541"/>
      <c r="BE132" s="2153"/>
      <c r="BF132" s="542"/>
      <c r="BG132" s="2156"/>
      <c r="BH132" s="2156"/>
      <c r="BI132" s="2149"/>
      <c r="BJ132" s="2149"/>
      <c r="BK132" s="2149"/>
      <c r="BL132" s="2149"/>
      <c r="BM132" s="2149"/>
      <c r="BN132" s="2149"/>
      <c r="BO132" s="2149"/>
      <c r="BP132" s="2149"/>
      <c r="BQ132" s="2149"/>
      <c r="BR132" s="2149"/>
      <c r="BS132" s="2149"/>
      <c r="BT132" s="2149"/>
      <c r="BU132" s="2149"/>
      <c r="BV132" s="2149"/>
      <c r="BW132" s="2149"/>
    </row>
    <row r="133" spans="1:75" s="2151" customFormat="1" ht="25.5" hidden="1" customHeight="1">
      <c r="A133" s="533"/>
      <c r="B133" s="533"/>
      <c r="C133" s="534"/>
      <c r="D133" s="535"/>
      <c r="E133" s="536"/>
      <c r="F133" s="536"/>
      <c r="G133" s="537"/>
      <c r="H133" s="538"/>
      <c r="I133" s="539"/>
      <c r="J133" s="540"/>
      <c r="K133" s="541"/>
      <c r="L133" s="2153"/>
      <c r="M133" s="542"/>
      <c r="N133" s="2154"/>
      <c r="O133" s="2155"/>
      <c r="P133" s="533"/>
      <c r="Q133" s="533"/>
      <c r="R133" s="534"/>
      <c r="S133" s="535"/>
      <c r="T133" s="536"/>
      <c r="U133" s="536"/>
      <c r="V133" s="537"/>
      <c r="W133" s="538"/>
      <c r="X133" s="539"/>
      <c r="Y133" s="540"/>
      <c r="Z133" s="541"/>
      <c r="AA133" s="2153"/>
      <c r="AB133" s="542"/>
      <c r="AC133" s="2156"/>
      <c r="AD133" s="2156"/>
      <c r="AE133" s="533"/>
      <c r="AF133" s="533"/>
      <c r="AG133" s="534"/>
      <c r="AH133" s="535"/>
      <c r="AI133" s="536"/>
      <c r="AJ133" s="536"/>
      <c r="AK133" s="537"/>
      <c r="AL133" s="539"/>
      <c r="AM133" s="539"/>
      <c r="AN133" s="540"/>
      <c r="AO133" s="541"/>
      <c r="AP133" s="2153"/>
      <c r="AQ133" s="542"/>
      <c r="AR133" s="2156"/>
      <c r="AS133" s="2156"/>
      <c r="AT133" s="533"/>
      <c r="AU133" s="533"/>
      <c r="AV133" s="534"/>
      <c r="AW133" s="535"/>
      <c r="AX133" s="536"/>
      <c r="AY133" s="536"/>
      <c r="AZ133" s="537"/>
      <c r="BA133" s="538"/>
      <c r="BB133" s="539"/>
      <c r="BC133" s="540"/>
      <c r="BD133" s="541"/>
      <c r="BE133" s="2153"/>
      <c r="BF133" s="542"/>
      <c r="BG133" s="2156"/>
      <c r="BH133" s="2156"/>
      <c r="BI133" s="2149"/>
      <c r="BJ133" s="2149"/>
      <c r="BK133" s="2149"/>
      <c r="BL133" s="2149"/>
      <c r="BM133" s="2149"/>
      <c r="BN133" s="2149"/>
      <c r="BO133" s="2149"/>
      <c r="BP133" s="2149"/>
      <c r="BQ133" s="2149"/>
      <c r="BR133" s="2149"/>
      <c r="BS133" s="2149"/>
      <c r="BT133" s="2149"/>
      <c r="BU133" s="2149"/>
      <c r="BV133" s="2149"/>
      <c r="BW133" s="2149"/>
    </row>
    <row r="134" spans="1:75" s="2151" customFormat="1" ht="25.5" hidden="1" customHeight="1">
      <c r="A134" s="533"/>
      <c r="B134" s="533"/>
      <c r="C134" s="534"/>
      <c r="D134" s="535"/>
      <c r="E134" s="536"/>
      <c r="F134" s="536"/>
      <c r="G134" s="537"/>
      <c r="H134" s="538"/>
      <c r="I134" s="539"/>
      <c r="J134" s="540"/>
      <c r="K134" s="541"/>
      <c r="L134" s="2153"/>
      <c r="M134" s="542"/>
      <c r="N134" s="2154"/>
      <c r="O134" s="2155"/>
      <c r="P134" s="533"/>
      <c r="Q134" s="533"/>
      <c r="R134" s="534"/>
      <c r="S134" s="535"/>
      <c r="T134" s="536"/>
      <c r="U134" s="536"/>
      <c r="V134" s="537"/>
      <c r="W134" s="538"/>
      <c r="X134" s="539"/>
      <c r="Y134" s="540"/>
      <c r="Z134" s="541"/>
      <c r="AA134" s="2153"/>
      <c r="AB134" s="542"/>
      <c r="AC134" s="2156"/>
      <c r="AD134" s="2156"/>
      <c r="AE134" s="533"/>
      <c r="AF134" s="533"/>
      <c r="AG134" s="534"/>
      <c r="AH134" s="535"/>
      <c r="AI134" s="536"/>
      <c r="AJ134" s="536"/>
      <c r="AK134" s="537"/>
      <c r="AL134" s="539"/>
      <c r="AM134" s="539"/>
      <c r="AN134" s="540"/>
      <c r="AO134" s="541"/>
      <c r="AP134" s="2153"/>
      <c r="AQ134" s="542"/>
      <c r="AR134" s="2156"/>
      <c r="AS134" s="2156"/>
      <c r="AT134" s="533"/>
      <c r="AU134" s="533"/>
      <c r="AV134" s="534"/>
      <c r="AW134" s="535"/>
      <c r="AX134" s="536"/>
      <c r="AY134" s="536"/>
      <c r="AZ134" s="537"/>
      <c r="BA134" s="538"/>
      <c r="BB134" s="539"/>
      <c r="BC134" s="540"/>
      <c r="BD134" s="541"/>
      <c r="BE134" s="2153"/>
      <c r="BF134" s="542"/>
      <c r="BG134" s="2156"/>
      <c r="BH134" s="2156"/>
      <c r="BI134" s="2149"/>
      <c r="BJ134" s="2149"/>
      <c r="BK134" s="2149"/>
      <c r="BL134" s="2149"/>
      <c r="BM134" s="2149"/>
      <c r="BN134" s="2149"/>
      <c r="BO134" s="2149"/>
      <c r="BP134" s="2149"/>
      <c r="BQ134" s="2149"/>
      <c r="BR134" s="2149"/>
      <c r="BS134" s="2149"/>
      <c r="BT134" s="2149"/>
      <c r="BU134" s="2149"/>
      <c r="BV134" s="2149"/>
      <c r="BW134" s="2149"/>
    </row>
    <row r="135" spans="1:75" s="2151" customFormat="1" ht="25.5" hidden="1" customHeight="1">
      <c r="A135" s="533"/>
      <c r="B135" s="533"/>
      <c r="C135" s="534"/>
      <c r="D135" s="535"/>
      <c r="E135" s="536"/>
      <c r="F135" s="536"/>
      <c r="G135" s="537"/>
      <c r="H135" s="538"/>
      <c r="I135" s="539"/>
      <c r="J135" s="540"/>
      <c r="K135" s="541"/>
      <c r="L135" s="2153"/>
      <c r="M135" s="542"/>
      <c r="N135" s="2154"/>
      <c r="O135" s="2155"/>
      <c r="P135" s="533"/>
      <c r="Q135" s="533"/>
      <c r="R135" s="534"/>
      <c r="S135" s="535"/>
      <c r="T135" s="536"/>
      <c r="U135" s="536"/>
      <c r="V135" s="537"/>
      <c r="W135" s="538"/>
      <c r="X135" s="539"/>
      <c r="Y135" s="540"/>
      <c r="Z135" s="541"/>
      <c r="AA135" s="2153"/>
      <c r="AB135" s="542"/>
      <c r="AC135" s="2156"/>
      <c r="AD135" s="2156"/>
      <c r="AE135" s="533"/>
      <c r="AF135" s="533"/>
      <c r="AG135" s="534"/>
      <c r="AH135" s="535"/>
      <c r="AI135" s="536"/>
      <c r="AJ135" s="536"/>
      <c r="AK135" s="537"/>
      <c r="AL135" s="539"/>
      <c r="AM135" s="539"/>
      <c r="AN135" s="540"/>
      <c r="AO135" s="541"/>
      <c r="AP135" s="2153"/>
      <c r="AQ135" s="542"/>
      <c r="AR135" s="2156"/>
      <c r="AS135" s="2156"/>
      <c r="AT135" s="533"/>
      <c r="AU135" s="533"/>
      <c r="AV135" s="534"/>
      <c r="AW135" s="535"/>
      <c r="AX135" s="536"/>
      <c r="AY135" s="536"/>
      <c r="AZ135" s="537"/>
      <c r="BA135" s="538"/>
      <c r="BB135" s="539"/>
      <c r="BC135" s="540"/>
      <c r="BD135" s="541"/>
      <c r="BE135" s="2153"/>
      <c r="BF135" s="542"/>
      <c r="BG135" s="2156"/>
      <c r="BH135" s="2156"/>
      <c r="BI135" s="2149"/>
      <c r="BJ135" s="2149"/>
      <c r="BK135" s="2149"/>
      <c r="BL135" s="2149"/>
      <c r="BM135" s="2149"/>
      <c r="BN135" s="2149"/>
      <c r="BO135" s="2149"/>
      <c r="BP135" s="2149"/>
      <c r="BQ135" s="2149"/>
      <c r="BR135" s="2149"/>
      <c r="BS135" s="2149"/>
      <c r="BT135" s="2149"/>
      <c r="BU135" s="2149"/>
      <c r="BV135" s="2149"/>
      <c r="BW135" s="2149"/>
    </row>
    <row r="136" spans="1:75" s="2151" customFormat="1" ht="25.5" hidden="1" customHeight="1">
      <c r="A136" s="533"/>
      <c r="B136" s="533"/>
      <c r="C136" s="534"/>
      <c r="D136" s="535"/>
      <c r="E136" s="536"/>
      <c r="F136" s="536"/>
      <c r="G136" s="537"/>
      <c r="H136" s="538"/>
      <c r="I136" s="539"/>
      <c r="J136" s="540"/>
      <c r="K136" s="541"/>
      <c r="L136" s="2153"/>
      <c r="M136" s="542"/>
      <c r="N136" s="2154"/>
      <c r="O136" s="2155"/>
      <c r="P136" s="533"/>
      <c r="Q136" s="533"/>
      <c r="R136" s="534"/>
      <c r="S136" s="535"/>
      <c r="T136" s="536"/>
      <c r="U136" s="536"/>
      <c r="V136" s="537"/>
      <c r="W136" s="538"/>
      <c r="X136" s="539"/>
      <c r="Y136" s="540"/>
      <c r="Z136" s="541"/>
      <c r="AA136" s="2153"/>
      <c r="AB136" s="542"/>
      <c r="AC136" s="2156"/>
      <c r="AD136" s="2156"/>
      <c r="AE136" s="533"/>
      <c r="AF136" s="533"/>
      <c r="AG136" s="534"/>
      <c r="AH136" s="535"/>
      <c r="AI136" s="536"/>
      <c r="AJ136" s="536"/>
      <c r="AK136" s="537"/>
      <c r="AL136" s="539"/>
      <c r="AM136" s="539"/>
      <c r="AN136" s="540"/>
      <c r="AO136" s="541"/>
      <c r="AP136" s="2153"/>
      <c r="AQ136" s="542"/>
      <c r="AR136" s="2156"/>
      <c r="AS136" s="2156"/>
      <c r="AT136" s="533"/>
      <c r="AU136" s="533"/>
      <c r="AV136" s="534"/>
      <c r="AW136" s="535"/>
      <c r="AX136" s="536"/>
      <c r="AY136" s="536"/>
      <c r="AZ136" s="537"/>
      <c r="BA136" s="538"/>
      <c r="BB136" s="539"/>
      <c r="BC136" s="540"/>
      <c r="BD136" s="541"/>
      <c r="BE136" s="2153"/>
      <c r="BF136" s="542"/>
      <c r="BG136" s="2156"/>
      <c r="BH136" s="2156"/>
      <c r="BI136" s="2149"/>
      <c r="BJ136" s="2149"/>
      <c r="BK136" s="2149"/>
      <c r="BL136" s="2149"/>
      <c r="BM136" s="2149"/>
      <c r="BN136" s="2149"/>
      <c r="BO136" s="2149"/>
      <c r="BP136" s="2149"/>
      <c r="BQ136" s="2149"/>
      <c r="BR136" s="2149"/>
      <c r="BS136" s="2149"/>
      <c r="BT136" s="2149"/>
      <c r="BU136" s="2149"/>
      <c r="BV136" s="2149"/>
      <c r="BW136" s="2149"/>
    </row>
    <row r="137" spans="1:75" hidden="1"/>
    <row r="138" spans="1:75" hidden="1">
      <c r="M138" s="2158"/>
    </row>
    <row r="139" spans="1:75" hidden="1"/>
    <row r="140" spans="1:75" hidden="1">
      <c r="J140" s="2303"/>
    </row>
    <row r="141" spans="1:75" hidden="1">
      <c r="L141" s="735"/>
    </row>
    <row r="142" spans="1:75" hidden="1">
      <c r="L142" s="735"/>
    </row>
    <row r="143" spans="1:75" hidden="1"/>
    <row r="144" spans="1:7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sheetProtection password="CC2D" sheet="1" objects="1" scenarios="1" selectLockedCells="1"/>
  <protectedRanges>
    <protectedRange sqref="K13:K136 I13:I136 BD13:BD136 AO13:AO136 Z13:Z136 X13:X136 BB13:BB136 AM13:AM136" name="Range1"/>
    <protectedRange sqref="M13:M136 AB13:AB136 BF13:BF136 AQ13:AQ136" name="Range2_1"/>
    <protectedRange sqref="J13:J136 Y13:Y136 BC13:BC136 AN13:AN136" name="Range1_8"/>
  </protectedRanges>
  <mergeCells count="76">
    <mergeCell ref="I10:I12"/>
    <mergeCell ref="W10:W12"/>
    <mergeCell ref="M10:M12"/>
    <mergeCell ref="J10:J12"/>
    <mergeCell ref="D6:I6"/>
    <mergeCell ref="D7:F7"/>
    <mergeCell ref="AA10:AA12"/>
    <mergeCell ref="V10:V12"/>
    <mergeCell ref="AZ2:BA2"/>
    <mergeCell ref="AK2:AL2"/>
    <mergeCell ref="V2:W2"/>
    <mergeCell ref="Z10:Z12"/>
    <mergeCell ref="AT3:BF3"/>
    <mergeCell ref="AE3:AQ3"/>
    <mergeCell ref="AE4:AQ4"/>
    <mergeCell ref="AO10:AO12"/>
    <mergeCell ref="AG10:AG12"/>
    <mergeCell ref="AH5:AM5"/>
    <mergeCell ref="BB10:BB12"/>
    <mergeCell ref="BC10:BC12"/>
    <mergeCell ref="AH6:AM6"/>
    <mergeCell ref="AN10:AN12"/>
    <mergeCell ref="G2:H2"/>
    <mergeCell ref="D10:D12"/>
    <mergeCell ref="F10:F12"/>
    <mergeCell ref="K10:K12"/>
    <mergeCell ref="AP10:AP12"/>
    <mergeCell ref="S10:S12"/>
    <mergeCell ref="AK10:AK12"/>
    <mergeCell ref="AI10:AI12"/>
    <mergeCell ref="H10:H12"/>
    <mergeCell ref="V7:W7"/>
    <mergeCell ref="AK7:AL7"/>
    <mergeCell ref="AH7:AJ7"/>
    <mergeCell ref="S7:U7"/>
    <mergeCell ref="L10:L12"/>
    <mergeCell ref="AB10:AB12"/>
    <mergeCell ref="U10:U12"/>
    <mergeCell ref="A3:M3"/>
    <mergeCell ref="A4:M4"/>
    <mergeCell ref="P4:AB4"/>
    <mergeCell ref="P3:AB3"/>
    <mergeCell ref="Y10:Y12"/>
    <mergeCell ref="S5:X5"/>
    <mergeCell ref="S6:X6"/>
    <mergeCell ref="Q10:Q12"/>
    <mergeCell ref="R10:R12"/>
    <mergeCell ref="B10:B12"/>
    <mergeCell ref="E10:E12"/>
    <mergeCell ref="G10:G12"/>
    <mergeCell ref="C10:C12"/>
    <mergeCell ref="X10:X12"/>
    <mergeCell ref="T10:T12"/>
    <mergeCell ref="G7:H7"/>
    <mergeCell ref="AM10:AM12"/>
    <mergeCell ref="AL10:AL12"/>
    <mergeCell ref="AT4:BF4"/>
    <mergeCell ref="AW5:BB5"/>
    <mergeCell ref="AW6:BB6"/>
    <mergeCell ref="AW10:AW12"/>
    <mergeCell ref="BK11:BL11"/>
    <mergeCell ref="AF10:AF12"/>
    <mergeCell ref="AW7:AX7"/>
    <mergeCell ref="AQ10:AQ12"/>
    <mergeCell ref="AX10:AX12"/>
    <mergeCell ref="AU10:AU12"/>
    <mergeCell ref="AY10:AY12"/>
    <mergeCell ref="AH10:AH12"/>
    <mergeCell ref="BE10:BE12"/>
    <mergeCell ref="AV10:AV12"/>
    <mergeCell ref="BF10:BF12"/>
    <mergeCell ref="BD10:BD12"/>
    <mergeCell ref="BA10:BA12"/>
    <mergeCell ref="AZ10:AZ12"/>
    <mergeCell ref="AJ10:AJ12"/>
    <mergeCell ref="AZ7:BA7"/>
  </mergeCells>
  <phoneticPr fontId="23" type="noConversion"/>
  <conditionalFormatting sqref="V7">
    <cfRule type="cellIs" dxfId="32" priority="12" operator="equal">
      <formula>"Not Active"</formula>
    </cfRule>
  </conditionalFormatting>
  <conditionalFormatting sqref="AZ7">
    <cfRule type="cellIs" dxfId="31" priority="10" operator="equal">
      <formula>"Not Active"</formula>
    </cfRule>
  </conditionalFormatting>
  <conditionalFormatting sqref="G7">
    <cfRule type="cellIs" dxfId="30" priority="2" operator="equal">
      <formula>"Not Active"</formula>
    </cfRule>
  </conditionalFormatting>
  <conditionalFormatting sqref="AK7">
    <cfRule type="cellIs" dxfId="29" priority="1" operator="equal">
      <formula>"Not Active"</formula>
    </cfRule>
  </conditionalFormatting>
  <dataValidations xWindow="703" yWindow="184" count="5">
    <dataValidation allowBlank="1" showInputMessage="1" showErrorMessage="1" promptTitle="Set Print Area Instructions" prompt="_x000a_Excel 2010:_x000a__x000a_On the Page Layout tab, in the Page Setup group, click Print Area, and then click Set Print Area." sqref="AT3:BF3 AE3:AQ3 A3:M3 P3:AB3 V2 AK2 AZ2"/>
    <dataValidation allowBlank="1" showInputMessage="1" showErrorMessage="1" promptTitle="Set Print Area Instructions" sqref="M4:M12 G18:G136 A4:F136 H4:L136 G4:G12 M18:M136"/>
    <dataValidation allowBlank="1" showInputMessage="1" showErrorMessage="1" promptTitle="Set Print Area Instructions" prompt="_x000a_Excel 2016:_x000a__x000a_On the Page Layout tab, in the Page Setup group, click Print Area, and then click Set Print Area." sqref="G2:H2"/>
    <dataValidation allowBlank="1" showInputMessage="1" showErrorMessage="1" promptTitle="Set Print Area Instructions" prompt="Enter Staff Benefit Rate Percentage" sqref="G13:G17"/>
    <dataValidation allowBlank="1" showInputMessage="1" showErrorMessage="1" promptTitle="Set Print Area Instructions" prompt="Enter Justification for Expense" sqref="M13:M17"/>
  </dataValidations>
  <hyperlinks>
    <hyperlink ref="G2" location="'J-Pers'!A3:M162" tooltip="SET PRINT AREA" display="Set Print Area"/>
    <hyperlink ref="D2" location="'J-Pers'!P1:AG1" tooltip="BR1" display="BR1"/>
    <hyperlink ref="V2" location="'J-Pers'!P3:AB162" tooltip="SET PRINT AREA" display="Set Print Area"/>
    <hyperlink ref="R2" location="'J-Pers'!A1:M1" tooltip="ORIGINAL" display="ORIGINAL"/>
    <hyperlink ref="T2" location="'J-Pers'!AE1:AV1" tooltip="BR2" display="BR2"/>
    <hyperlink ref="U2" location="'J-Pers'!AT1:BN1" tooltip="BR3" display="BR3"/>
    <hyperlink ref="AK2" location="'J-Pers'!AE3:AQ162" tooltip="SET PRINT AREA" display="Set Print Area"/>
    <hyperlink ref="AG2" location="'J-Pers'!A1:M1" tooltip="ORIGINAL" display="ORIGINAL"/>
    <hyperlink ref="AH2" location="'J-Pers'!P1:AB1" tooltip="BR1" display="BR1"/>
    <hyperlink ref="AV2" location="'J-Pers'!A1:M1" tooltip="ORIGINAL" display="ORIGINAL"/>
    <hyperlink ref="AW2" location="'J-Pers'!P1:AB1" tooltip="BR1" display="BR1"/>
    <hyperlink ref="AX2" location="'J-Pers'!AE1:AQ1" tooltip="BR2" display="BR2"/>
    <hyperlink ref="BK11" location="'J-Pers'!A1:M1" tooltip="ORIGINAL" display="ORIGINAL"/>
    <hyperlink ref="BM11" location="'J-Pers'!P1:AB1" tooltip="BR1" display="BR1"/>
    <hyperlink ref="BO11" location="'J-Pers'!AT1:BF1" tooltip="BR3" display="BR3"/>
    <hyperlink ref="BN11" location="'J-Pers'!AE1:AQ1" tooltip="BR2" display="BR2"/>
    <hyperlink ref="E2" location="'J-Pers'!AE1:AV1" tooltip="BR2" display="BR2"/>
    <hyperlink ref="F2" location="'J-Pers'!AT1:BN1" tooltip="BR3" display="BR3"/>
    <hyperlink ref="AZ2" location="'J-Pers'!AU3:BF162" tooltip="SET PRINT AREA" display="     Set Print Area"/>
    <hyperlink ref="AA14:AA136" location="'J-Pers'!Q167:Z176" tooltip="Click here to view MCF requirements." display="'J-Pers'!Q167:Z176"/>
    <hyperlink ref="AP14:AP136" location="'J-Pers'!AF167:AO176" tooltip="Click here to view MCF requirements." display="'J-Pers'!AF167:AO176"/>
    <hyperlink ref="BE15:BE136" location="'J-Pers'!AU167:BD176" tooltip="Click here to view MCF requirements." display="'J-Pers'!AU167:BD176"/>
    <hyperlink ref="L14:L136" location="'J-Pers'!B167:K176" tooltip="Click here to view MCF requirements." display="'J-Pers'!B167:K176"/>
    <hyperlink ref="AJ2" location="'J-Pers'!AT1:BN1" tooltip="BR3" display="BR3"/>
  </hyperlinks>
  <printOptions horizontalCentered="1"/>
  <pageMargins left="0.1" right="0.1" top="0.84" bottom="0.3" header="0.1" footer="0.1"/>
  <pageSetup scale="46"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 r:id="rId5" name="Button 1">
              <controlPr defaultSize="0" print="0" autoFill="0" autoPict="0" macro="[0]!MCH">
                <anchor moveWithCells="1" sizeWithCells="1">
                  <from>
                    <xdr:col>14</xdr:col>
                    <xdr:colOff>1162050</xdr:colOff>
                    <xdr:row>1</xdr:row>
                    <xdr:rowOff>0</xdr:rowOff>
                  </from>
                  <to>
                    <xdr:col>14</xdr:col>
                    <xdr:colOff>1162050</xdr:colOff>
                    <xdr:row>1</xdr:row>
                    <xdr:rowOff>0</xdr:rowOff>
                  </to>
                </anchor>
              </controlPr>
            </control>
          </mc:Choice>
        </mc:AlternateContent>
        <mc:AlternateContent xmlns:mc="http://schemas.openxmlformats.org/markup-compatibility/2006">
          <mc:Choice Requires="x14">
            <control shapeId="69634" r:id="rId6" name="Button 2">
              <controlPr defaultSize="0" print="0" autoFill="0" autoPict="0" macro="[0]!MCH">
                <anchor moveWithCells="1" sizeWithCells="1">
                  <from>
                    <xdr:col>0</xdr:col>
                    <xdr:colOff>314325</xdr:colOff>
                    <xdr:row>1</xdr:row>
                    <xdr:rowOff>0</xdr:rowOff>
                  </from>
                  <to>
                    <xdr:col>0</xdr:col>
                    <xdr:colOff>314325</xdr:colOff>
                    <xdr:row>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3B12EADA-CF8A-4B05-8DB8-AB23C46055A6}">
            <xm:f>IF('BR3'!$L$20="NOT ACTIVE",TRUE,FALSE)</xm:f>
            <x14:dxf>
              <fill>
                <patternFill>
                  <bgColor rgb="FFFF0000"/>
                </patternFill>
              </fill>
            </x14:dxf>
          </x14:cfRule>
          <xm:sqref>AY2</xm:sqref>
        </x14:conditionalFormatting>
        <x14:conditionalFormatting xmlns:xm="http://schemas.microsoft.com/office/excel/2006/main">
          <x14:cfRule type="expression" priority="8" id="{267AA86C-CF8B-468B-BEC5-E47E3C6FBC0F}">
            <xm:f>IF('BR2'!$L$20="NOT ACTIVE",TRUE, FALSE)</xm:f>
            <x14:dxf>
              <fill>
                <patternFill>
                  <bgColor rgb="FFFF0000"/>
                </patternFill>
              </fill>
            </x14:dxf>
          </x14:cfRule>
          <xm:sqref>AI2</xm:sqref>
        </x14:conditionalFormatting>
        <x14:conditionalFormatting xmlns:xm="http://schemas.microsoft.com/office/excel/2006/main">
          <x14:cfRule type="expression" priority="7" id="{07B91D26-3090-44A9-9E4C-5B11D4B38C5F}">
            <xm:f>IF('BR1'!$L$20="Not Active",TRUE, FALSE)</xm:f>
            <x14:dxf>
              <fill>
                <patternFill>
                  <bgColor rgb="FFFF0000"/>
                </patternFill>
              </fill>
            </x14:dxf>
          </x14:cfRule>
          <xm:sqref>S2</xm:sqref>
        </x14:conditionalFormatting>
        <x14:conditionalFormatting xmlns:xm="http://schemas.microsoft.com/office/excel/2006/main">
          <x14:cfRule type="expression" priority="5" id="{85491BD9-EA8C-4EBD-AE4B-F7CB6E7ADAE0}">
            <xm:f>IF('ORIGINAL BUDGET'!$L$20="Not Active",TRUE, FALSE)</xm:f>
            <x14:dxf>
              <fill>
                <patternFill>
                  <bgColor rgb="FFFF0000"/>
                </patternFill>
              </fill>
            </x14:dxf>
          </x14:cfRule>
          <xm:sqref>C2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AK41"/>
  <sheetViews>
    <sheetView showZeros="0" topLeftCell="A2" zoomScale="80" zoomScaleNormal="80" workbookViewId="0">
      <pane ySplit="1" topLeftCell="A3" activePane="bottomLeft" state="frozen"/>
      <selection sqref="A1:M1"/>
      <selection pane="bottomLeft" activeCell="D13" sqref="D13:G13"/>
    </sheetView>
  </sheetViews>
  <sheetFormatPr defaultColWidth="0" defaultRowHeight="15" zeroHeight="1"/>
  <cols>
    <col min="1" max="1" width="4.7109375" style="66" bestFit="1" customWidth="1"/>
    <col min="2" max="2" width="25.7109375" style="2130" customWidth="1"/>
    <col min="3" max="5" width="15.7109375" style="2131" customWidth="1"/>
    <col min="6" max="6" width="43.7109375" style="66" customWidth="1"/>
    <col min="7" max="7" width="15.7109375" style="66" customWidth="1"/>
    <col min="8" max="8" width="0.28515625" style="66" customWidth="1"/>
    <col min="9" max="9" width="100.7109375" style="66" hidden="1" customWidth="1"/>
    <col min="10" max="10" width="4.7109375" style="66" hidden="1" customWidth="1"/>
    <col min="11" max="11" width="25.7109375" style="2130" hidden="1" customWidth="1"/>
    <col min="12" max="14" width="15.7109375" style="2131" hidden="1" customWidth="1"/>
    <col min="15" max="15" width="43.7109375" style="66" hidden="1" customWidth="1"/>
    <col min="16" max="16" width="15.7109375" style="66" hidden="1" customWidth="1"/>
    <col min="17" max="18" width="100.7109375" style="66" hidden="1" customWidth="1"/>
    <col min="19" max="19" width="4.7109375" style="66" hidden="1" customWidth="1"/>
    <col min="20" max="20" width="25.7109375" style="2130" hidden="1" customWidth="1"/>
    <col min="21" max="23" width="15.7109375" style="2131" hidden="1" customWidth="1"/>
    <col min="24" max="24" width="43.7109375" style="66" hidden="1" customWidth="1"/>
    <col min="25" max="25" width="15.7109375" style="66" hidden="1" customWidth="1"/>
    <col min="26" max="27" width="100.7109375" style="66" hidden="1" customWidth="1"/>
    <col min="28" max="28" width="4.7109375" style="66" hidden="1" customWidth="1"/>
    <col min="29" max="29" width="25.7109375" style="2130" hidden="1" customWidth="1"/>
    <col min="30" max="32" width="15.7109375" style="2131" hidden="1" customWidth="1"/>
    <col min="33" max="33" width="43.7109375" style="66" hidden="1" customWidth="1"/>
    <col min="34" max="34" width="15.7109375" style="66" hidden="1" customWidth="1"/>
    <col min="35" max="36" width="9.140625" style="735" hidden="1" customWidth="1"/>
    <col min="37" max="37" width="161.5703125" style="735" hidden="1" customWidth="1"/>
    <col min="38" max="16384" width="9.140625" style="735" hidden="1"/>
  </cols>
  <sheetData>
    <row r="1" spans="1:37" s="98" customFormat="1" ht="13.5" hidden="1" thickBot="1">
      <c r="A1" s="108"/>
      <c r="B1" s="109"/>
      <c r="C1" s="110"/>
      <c r="D1" s="110"/>
      <c r="E1" s="110"/>
      <c r="F1" s="108"/>
      <c r="K1" s="30"/>
      <c r="L1" s="111"/>
      <c r="M1" s="111"/>
      <c r="N1" s="111"/>
      <c r="T1" s="30"/>
      <c r="U1" s="111"/>
      <c r="V1" s="111"/>
      <c r="W1" s="111"/>
      <c r="AB1" s="287"/>
      <c r="AC1" s="288"/>
      <c r="AD1" s="289"/>
      <c r="AE1" s="289"/>
      <c r="AF1" s="289"/>
      <c r="AG1" s="287"/>
      <c r="AH1" s="287"/>
      <c r="AI1" s="287"/>
      <c r="AJ1" s="287"/>
      <c r="AK1" s="287"/>
    </row>
    <row r="2" spans="1:37" s="570" customFormat="1" ht="27" customHeight="1">
      <c r="A2" s="120"/>
      <c r="B2" s="573" t="s">
        <v>153</v>
      </c>
      <c r="C2" s="2724" t="s">
        <v>140</v>
      </c>
      <c r="D2" s="2724" t="s">
        <v>141</v>
      </c>
      <c r="E2" s="2724" t="s">
        <v>142</v>
      </c>
      <c r="F2" s="120"/>
      <c r="G2" s="42" t="s">
        <v>161</v>
      </c>
      <c r="H2" s="120"/>
      <c r="I2" s="120"/>
      <c r="J2" s="120"/>
      <c r="K2" s="719" t="s">
        <v>153</v>
      </c>
      <c r="L2" s="573" t="s">
        <v>140</v>
      </c>
      <c r="M2" s="719" t="s">
        <v>141</v>
      </c>
      <c r="N2" s="719" t="s">
        <v>142</v>
      </c>
      <c r="O2" s="120"/>
      <c r="P2" s="42" t="s">
        <v>161</v>
      </c>
      <c r="Q2" s="120"/>
      <c r="R2" s="120"/>
      <c r="S2" s="120"/>
      <c r="T2" s="719" t="s">
        <v>153</v>
      </c>
      <c r="U2" s="719" t="s">
        <v>140</v>
      </c>
      <c r="V2" s="714" t="s">
        <v>141</v>
      </c>
      <c r="W2" s="719" t="s">
        <v>142</v>
      </c>
      <c r="X2" s="120"/>
      <c r="Y2" s="42" t="s">
        <v>161</v>
      </c>
      <c r="Z2" s="120"/>
      <c r="AA2" s="120"/>
      <c r="AB2" s="123"/>
      <c r="AC2" s="719" t="s">
        <v>153</v>
      </c>
      <c r="AD2" s="719" t="s">
        <v>140</v>
      </c>
      <c r="AE2" s="719" t="s">
        <v>141</v>
      </c>
      <c r="AF2" s="714" t="s">
        <v>142</v>
      </c>
      <c r="AH2" s="42" t="s">
        <v>161</v>
      </c>
      <c r="AI2" s="2115"/>
      <c r="AJ2" s="2115"/>
      <c r="AK2" s="2115"/>
    </row>
    <row r="3" spans="1:37" ht="24" customHeight="1">
      <c r="A3" s="3106" t="s">
        <v>55</v>
      </c>
      <c r="B3" s="3107"/>
      <c r="C3" s="3107"/>
      <c r="D3" s="3107"/>
      <c r="E3" s="3107"/>
      <c r="F3" s="3107"/>
      <c r="G3" s="3108"/>
      <c r="H3" s="2116"/>
      <c r="I3" s="2116"/>
      <c r="J3" s="3106" t="s">
        <v>55</v>
      </c>
      <c r="K3" s="3107"/>
      <c r="L3" s="3107"/>
      <c r="M3" s="3107"/>
      <c r="N3" s="3107"/>
      <c r="O3" s="3107"/>
      <c r="P3" s="3108"/>
      <c r="Q3" s="2116"/>
      <c r="R3" s="2116"/>
      <c r="S3" s="3106" t="s">
        <v>55</v>
      </c>
      <c r="T3" s="3107"/>
      <c r="U3" s="3107"/>
      <c r="V3" s="3107"/>
      <c r="W3" s="3107"/>
      <c r="X3" s="3107"/>
      <c r="Y3" s="3108"/>
      <c r="Z3" s="2116"/>
      <c r="AA3" s="2116"/>
      <c r="AB3" s="3106" t="s">
        <v>55</v>
      </c>
      <c r="AC3" s="3107"/>
      <c r="AD3" s="3107"/>
      <c r="AE3" s="3107"/>
      <c r="AF3" s="3107"/>
      <c r="AG3" s="3107"/>
      <c r="AH3" s="3108"/>
      <c r="AI3" s="2116"/>
      <c r="AJ3" s="2116"/>
      <c r="AK3" s="2116"/>
    </row>
    <row r="4" spans="1:37" ht="24" customHeight="1" thickBot="1">
      <c r="A4" s="3103" t="s">
        <v>17</v>
      </c>
      <c r="B4" s="3104"/>
      <c r="C4" s="3104"/>
      <c r="D4" s="3104"/>
      <c r="E4" s="3104"/>
      <c r="F4" s="3104"/>
      <c r="G4" s="3105"/>
      <c r="H4" s="2116"/>
      <c r="I4" s="2116"/>
      <c r="J4" s="3148" t="s">
        <v>17</v>
      </c>
      <c r="K4" s="3149"/>
      <c r="L4" s="3149"/>
      <c r="M4" s="3149"/>
      <c r="N4" s="3149"/>
      <c r="O4" s="3149"/>
      <c r="P4" s="3150"/>
      <c r="Q4" s="2116"/>
      <c r="R4" s="2116"/>
      <c r="S4" s="3148" t="s">
        <v>17</v>
      </c>
      <c r="T4" s="3149"/>
      <c r="U4" s="3149"/>
      <c r="V4" s="3149"/>
      <c r="W4" s="3149"/>
      <c r="X4" s="3149"/>
      <c r="Y4" s="3150"/>
      <c r="Z4" s="2116"/>
      <c r="AA4" s="2116"/>
      <c r="AB4" s="3148" t="s">
        <v>17</v>
      </c>
      <c r="AC4" s="3149"/>
      <c r="AD4" s="3149"/>
      <c r="AE4" s="3149"/>
      <c r="AF4" s="3149"/>
      <c r="AG4" s="3149"/>
      <c r="AH4" s="3150"/>
      <c r="AI4" s="2116"/>
      <c r="AJ4" s="2116"/>
      <c r="AK4" s="2116"/>
    </row>
    <row r="5" spans="1:37" ht="15.75" customHeight="1">
      <c r="A5" s="2117"/>
      <c r="B5" s="2094"/>
      <c r="C5" s="2095"/>
      <c r="D5" s="2095"/>
      <c r="E5" s="2095"/>
      <c r="F5" s="2091"/>
      <c r="G5" s="2092" t="str">
        <f>TemplateVersion</f>
        <v>Rev. 11/07/2018</v>
      </c>
      <c r="H5" s="2116"/>
      <c r="I5" s="2116"/>
      <c r="J5" s="2117"/>
      <c r="K5" s="2094"/>
      <c r="L5" s="2095"/>
      <c r="M5" s="2095"/>
      <c r="N5" s="2095"/>
      <c r="O5" s="2091"/>
      <c r="P5" s="2092" t="str">
        <f>TemplateVersion</f>
        <v>Rev. 11/07/2018</v>
      </c>
      <c r="Q5" s="2116"/>
      <c r="R5" s="2116"/>
      <c r="S5" s="2117"/>
      <c r="T5" s="2094"/>
      <c r="U5" s="2095"/>
      <c r="V5" s="2095"/>
      <c r="W5" s="2095"/>
      <c r="X5" s="2091"/>
      <c r="Y5" s="2092" t="str">
        <f>TemplateVersion</f>
        <v>Rev. 11/07/2018</v>
      </c>
      <c r="Z5" s="2116"/>
      <c r="AA5" s="2116"/>
      <c r="AB5" s="2117"/>
      <c r="AC5" s="2094"/>
      <c r="AD5" s="2095"/>
      <c r="AE5" s="2095"/>
      <c r="AF5" s="2095"/>
      <c r="AG5" s="2091"/>
      <c r="AH5" s="2092" t="str">
        <f>TemplateVersion</f>
        <v>Rev. 11/07/2018</v>
      </c>
      <c r="AI5" s="2116"/>
      <c r="AJ5" s="2116"/>
      <c r="AK5" s="2116"/>
    </row>
    <row r="6" spans="1:37" ht="15.75" customHeight="1">
      <c r="A6" s="2117"/>
      <c r="B6" s="100" t="s">
        <v>328</v>
      </c>
      <c r="C6" s="2098" t="str">
        <f>'ORIGINAL BUDGET'!C4</f>
        <v>RFA# 19-10004</v>
      </c>
      <c r="D6" s="2098"/>
      <c r="E6" s="2098"/>
      <c r="F6" s="103"/>
      <c r="G6" s="2118"/>
      <c r="H6" s="2116"/>
      <c r="I6" s="2116"/>
      <c r="J6" s="2117"/>
      <c r="K6" s="100" t="str">
        <f>B6</f>
        <v xml:space="preserve">Agreement: </v>
      </c>
      <c r="L6" s="2098" t="str">
        <f>C6</f>
        <v>RFA# 19-10004</v>
      </c>
      <c r="M6" s="2098"/>
      <c r="N6" s="2098"/>
      <c r="O6" s="103"/>
      <c r="P6" s="2118"/>
      <c r="Q6" s="2116"/>
      <c r="R6" s="2116"/>
      <c r="S6" s="2117"/>
      <c r="T6" s="100" t="str">
        <f>B6</f>
        <v xml:space="preserve">Agreement: </v>
      </c>
      <c r="U6" s="2098" t="str">
        <f>C6</f>
        <v>RFA# 19-10004</v>
      </c>
      <c r="V6" s="2098"/>
      <c r="W6" s="2098"/>
      <c r="X6" s="103"/>
      <c r="Y6" s="2118"/>
      <c r="Z6" s="2116"/>
      <c r="AA6" s="2116"/>
      <c r="AB6" s="2117"/>
      <c r="AC6" s="100" t="str">
        <f>B6</f>
        <v xml:space="preserve">Agreement: </v>
      </c>
      <c r="AD6" s="2098" t="str">
        <f>C6</f>
        <v>RFA# 19-10004</v>
      </c>
      <c r="AE6" s="2098"/>
      <c r="AF6" s="2098"/>
      <c r="AG6" s="103"/>
      <c r="AH6" s="2118"/>
      <c r="AI6" s="2116"/>
      <c r="AJ6" s="2116"/>
      <c r="AK6" s="2116"/>
    </row>
    <row r="7" spans="1:37" ht="15.75" customHeight="1">
      <c r="A7" s="2117"/>
      <c r="B7" s="100" t="s">
        <v>57</v>
      </c>
      <c r="C7" s="2098">
        <f>'ORIGINAL BUDGET'!C5</f>
        <v>0</v>
      </c>
      <c r="D7" s="2098"/>
      <c r="E7" s="2098"/>
      <c r="F7" s="103"/>
      <c r="G7" s="2118"/>
      <c r="H7" s="2116"/>
      <c r="I7" s="2116"/>
      <c r="J7" s="2117"/>
      <c r="K7" s="100" t="s">
        <v>57</v>
      </c>
      <c r="L7" s="2098">
        <f>C7</f>
        <v>0</v>
      </c>
      <c r="M7" s="2098"/>
      <c r="N7" s="2098"/>
      <c r="O7" s="103"/>
      <c r="P7" s="2118"/>
      <c r="Q7" s="2116"/>
      <c r="R7" s="2116"/>
      <c r="S7" s="2117"/>
      <c r="T7" s="100" t="s">
        <v>57</v>
      </c>
      <c r="U7" s="2098">
        <f>C7</f>
        <v>0</v>
      </c>
      <c r="V7" s="2098"/>
      <c r="W7" s="2098"/>
      <c r="X7" s="103"/>
      <c r="Y7" s="2118"/>
      <c r="Z7" s="2116"/>
      <c r="AA7" s="2116"/>
      <c r="AB7" s="2117"/>
      <c r="AC7" s="100" t="s">
        <v>57</v>
      </c>
      <c r="AD7" s="2098">
        <f>C7</f>
        <v>0</v>
      </c>
      <c r="AE7" s="2098"/>
      <c r="AF7" s="2098"/>
      <c r="AG7" s="103"/>
      <c r="AH7" s="2118"/>
      <c r="AI7" s="2116"/>
      <c r="AJ7" s="2116"/>
      <c r="AK7" s="2116"/>
    </row>
    <row r="8" spans="1:37" ht="16.5" customHeight="1">
      <c r="A8" s="2117"/>
      <c r="B8" s="2804" t="s">
        <v>370</v>
      </c>
      <c r="C8" s="2098">
        <f>'ORIGINAL BUDGET'!C6</f>
        <v>0</v>
      </c>
      <c r="D8" s="2120"/>
      <c r="E8" s="43"/>
      <c r="F8" s="43"/>
      <c r="G8" s="47"/>
      <c r="H8" s="2116"/>
      <c r="I8" s="2116"/>
      <c r="J8" s="2117"/>
      <c r="K8" s="2119" t="s">
        <v>370</v>
      </c>
      <c r="L8" s="2098">
        <f>C8</f>
        <v>0</v>
      </c>
      <c r="M8" s="2120"/>
      <c r="N8" s="2121"/>
      <c r="O8" s="3152"/>
      <c r="P8" s="3153"/>
      <c r="Q8" s="2116"/>
      <c r="R8" s="2116"/>
      <c r="S8" s="2117"/>
      <c r="T8" s="2119" t="s">
        <v>370</v>
      </c>
      <c r="U8" s="2098">
        <f>C8</f>
        <v>0</v>
      </c>
      <c r="V8" s="2120"/>
      <c r="W8" s="2121"/>
      <c r="X8" s="3134"/>
      <c r="Y8" s="3135"/>
      <c r="Z8" s="2116"/>
      <c r="AA8" s="2116"/>
      <c r="AB8" s="2117"/>
      <c r="AC8" s="2119" t="s">
        <v>370</v>
      </c>
      <c r="AD8" s="2098">
        <f>C8</f>
        <v>0</v>
      </c>
      <c r="AE8" s="2122"/>
      <c r="AF8" s="2121"/>
      <c r="AG8" s="3134"/>
      <c r="AH8" s="3135"/>
      <c r="AI8" s="2116"/>
      <c r="AJ8" s="2116"/>
      <c r="AK8" s="2116"/>
    </row>
    <row r="9" spans="1:37" ht="15.75" customHeight="1">
      <c r="A9" s="2117"/>
      <c r="B9" s="2119" t="s">
        <v>129</v>
      </c>
      <c r="C9" s="2098" t="str">
        <f>'ORIGINAL BUDGET'!F2</f>
        <v>2020-2021</v>
      </c>
      <c r="D9" s="2102" t="s">
        <v>153</v>
      </c>
      <c r="E9" s="2123"/>
      <c r="F9" s="2124" t="str">
        <f>IF('BR3'!$L$20="ACTIVE","The BR3 is currently Active",IF('BR2'!$L$20="ACTIVE","The BR2 is currently Active",IF('BR1'!$L$20="ACTIVE","The BR1 is currently Active","")))</f>
        <v/>
      </c>
      <c r="G9" s="2118"/>
      <c r="H9" s="2116"/>
      <c r="I9" s="2116"/>
      <c r="J9" s="2117"/>
      <c r="K9" s="2119" t="s">
        <v>129</v>
      </c>
      <c r="L9" s="2098" t="str">
        <f>C9</f>
        <v>2020-2021</v>
      </c>
      <c r="M9" s="2102" t="s">
        <v>140</v>
      </c>
      <c r="N9" s="2123"/>
      <c r="O9" s="2124" t="str">
        <f>IF('BR3'!$L$20="ACTIVE","The BR3 is currently Active",IF('BR2'!$L$20="ACTIVE","The BR2 is currently Active",IF('BR1'!$L$20="ACTIVE","","The Original budget is currently Active")))</f>
        <v>The Original budget is currently Active</v>
      </c>
      <c r="P9" s="2118"/>
      <c r="Q9" s="2116"/>
      <c r="R9" s="2116"/>
      <c r="S9" s="2117"/>
      <c r="T9" s="2119" t="s">
        <v>129</v>
      </c>
      <c r="U9" s="2098" t="str">
        <f>C9</f>
        <v>2020-2021</v>
      </c>
      <c r="V9" s="2102" t="s">
        <v>141</v>
      </c>
      <c r="W9" s="2123"/>
      <c r="X9" s="2124" t="str">
        <f>IF('BR3'!$L$20="ACTIVE","The BR3 is currently Active",IF('BR2'!$L$20="ACTIVE","",IF('BR1'!$L$20="ACTIVE","The BR1 is currently Active","The Original budget is currently Active")))</f>
        <v>The Original budget is currently Active</v>
      </c>
      <c r="Y9" s="2118"/>
      <c r="Z9" s="2116"/>
      <c r="AA9" s="2116"/>
      <c r="AB9" s="2117"/>
      <c r="AC9" s="2119" t="s">
        <v>128</v>
      </c>
      <c r="AD9" s="2098" t="str">
        <f>C9</f>
        <v>2020-2021</v>
      </c>
      <c r="AE9" s="2123"/>
      <c r="AF9" s="2123"/>
      <c r="AG9" s="2124" t="str">
        <f>IF('BR3'!$L$20="ACTIVE","",IF('BR2'!$L$20="ACTIVE","The BR2 is currently Active",IF('BR1'!$L$20="ACTIVE","The BR1 is currently Active","The Original budget is currently Active")))</f>
        <v>The Original budget is currently Active</v>
      </c>
      <c r="AH9" s="2118"/>
      <c r="AI9" s="2116"/>
      <c r="AJ9" s="2116"/>
      <c r="AK9" s="2116"/>
    </row>
    <row r="10" spans="1:37" ht="24" customHeight="1">
      <c r="A10" s="2117"/>
      <c r="B10" s="2119"/>
      <c r="C10" s="2125"/>
      <c r="D10" s="2123"/>
      <c r="E10" s="2123"/>
      <c r="F10" s="343" t="str">
        <f>IF('ORIGINAL BUDGET'!$L$20="NOT ACTIVE", "NOT ACTIVE", "ACTIVE")</f>
        <v>ACTIVE</v>
      </c>
      <c r="G10" s="47"/>
      <c r="H10" s="214"/>
      <c r="I10" s="2116"/>
      <c r="J10" s="2117"/>
      <c r="K10" s="2119"/>
      <c r="L10" s="2125"/>
      <c r="M10" s="2123"/>
      <c r="N10" s="2123"/>
      <c r="O10" s="343" t="str">
        <f>IF('BR1'!$L$20="NOT ACTIVE", "NOT ACTIVE", "ACTIVE")</f>
        <v>NOT ACTIVE</v>
      </c>
      <c r="P10" s="2118"/>
      <c r="Q10" s="2116"/>
      <c r="R10" s="2116"/>
      <c r="S10" s="2117"/>
      <c r="T10" s="2119"/>
      <c r="U10" s="2125"/>
      <c r="V10" s="2123"/>
      <c r="W10" s="2123"/>
      <c r="X10" s="343" t="str">
        <f>IF('BR2'!$L$20="NOT ACTIVE", "NOT ACTIVE", "ACTIVE")</f>
        <v>NOT ACTIVE</v>
      </c>
      <c r="Y10" s="2118"/>
      <c r="Z10" s="2116"/>
      <c r="AA10" s="2116"/>
      <c r="AB10" s="2117"/>
      <c r="AC10" s="2119"/>
      <c r="AD10" s="2125"/>
      <c r="AE10" s="2123"/>
      <c r="AF10" s="2123"/>
      <c r="AG10" s="343" t="str">
        <f>IF('BR3'!$L$20="NOT ACTIVE", "NOT ACTIVE", "ACTIVE")</f>
        <v>NOT ACTIVE</v>
      </c>
      <c r="AH10" s="2118"/>
      <c r="AI10" s="2116"/>
      <c r="AJ10" s="2116"/>
      <c r="AK10" s="2116"/>
    </row>
    <row r="11" spans="1:37" ht="24" customHeight="1">
      <c r="A11" s="2117"/>
      <c r="B11" s="2119"/>
      <c r="C11" s="2125"/>
      <c r="D11" s="2123"/>
      <c r="E11" s="2123"/>
      <c r="F11" s="41"/>
      <c r="G11" s="47"/>
      <c r="H11" s="214"/>
      <c r="I11" s="2116"/>
      <c r="J11" s="2117"/>
      <c r="K11" s="2119"/>
      <c r="L11" s="2125"/>
      <c r="M11" s="2123"/>
      <c r="N11" s="2123"/>
      <c r="O11" s="41"/>
      <c r="P11" s="2118"/>
      <c r="Q11" s="2116"/>
      <c r="R11" s="2116"/>
      <c r="S11" s="2117"/>
      <c r="T11" s="2119"/>
      <c r="U11" s="2125"/>
      <c r="V11" s="2123"/>
      <c r="W11" s="2123"/>
      <c r="X11" s="41"/>
      <c r="Y11" s="2118"/>
      <c r="Z11" s="2116"/>
      <c r="AA11" s="2116"/>
      <c r="AB11" s="2117"/>
      <c r="AC11" s="2119"/>
      <c r="AD11" s="2125"/>
      <c r="AE11" s="2123"/>
      <c r="AF11" s="2123"/>
      <c r="AG11" s="41"/>
      <c r="AH11" s="2118"/>
      <c r="AI11" s="2116"/>
      <c r="AJ11" s="2116"/>
      <c r="AK11" s="2116"/>
    </row>
    <row r="12" spans="1:37" ht="21" customHeight="1">
      <c r="A12" s="2117"/>
      <c r="B12" s="2094"/>
      <c r="C12" s="2126" t="s">
        <v>114</v>
      </c>
      <c r="D12" s="3143" t="s">
        <v>181</v>
      </c>
      <c r="E12" s="3143"/>
      <c r="F12" s="3143"/>
      <c r="G12" s="3144"/>
      <c r="H12" s="2116"/>
      <c r="I12" s="2116"/>
      <c r="J12" s="2117"/>
      <c r="K12" s="2094"/>
      <c r="L12" s="2126" t="s">
        <v>114</v>
      </c>
      <c r="M12" s="3143" t="s">
        <v>181</v>
      </c>
      <c r="N12" s="3143"/>
      <c r="O12" s="3143"/>
      <c r="P12" s="3144"/>
      <c r="Q12" s="2116"/>
      <c r="R12" s="2116"/>
      <c r="S12" s="2117"/>
      <c r="T12" s="2094"/>
      <c r="U12" s="2126" t="s">
        <v>114</v>
      </c>
      <c r="V12" s="3143" t="s">
        <v>181</v>
      </c>
      <c r="W12" s="3143"/>
      <c r="X12" s="3143"/>
      <c r="Y12" s="3144"/>
      <c r="Z12" s="2116"/>
      <c r="AA12" s="2116"/>
      <c r="AB12" s="2117"/>
      <c r="AC12" s="2094"/>
      <c r="AD12" s="2126" t="s">
        <v>114</v>
      </c>
      <c r="AE12" s="3143" t="s">
        <v>181</v>
      </c>
      <c r="AF12" s="3143"/>
      <c r="AG12" s="3143"/>
      <c r="AH12" s="3144"/>
      <c r="AI12" s="2116"/>
      <c r="AJ12" s="2116"/>
      <c r="AK12" s="2116"/>
    </row>
    <row r="13" spans="1:37" ht="54" customHeight="1">
      <c r="A13" s="2117"/>
      <c r="B13" s="2127" t="s">
        <v>59</v>
      </c>
      <c r="C13" s="172" t="str">
        <f>IF('ORIGINAL BUDGET'!$F67&gt;0,'ORIGINAL BUDGET'!$F67,"")</f>
        <v/>
      </c>
      <c r="D13" s="3151"/>
      <c r="E13" s="3137"/>
      <c r="F13" s="3137"/>
      <c r="G13" s="3138"/>
      <c r="H13" s="2116"/>
      <c r="I13" s="2116"/>
      <c r="J13" s="2117"/>
      <c r="K13" s="2127" t="s">
        <v>59</v>
      </c>
      <c r="L13" s="172" t="str">
        <f>IF('BR1'!$F67&gt;0,'BR1'!$F67,"")</f>
        <v/>
      </c>
      <c r="M13" s="3139">
        <f>D13</f>
        <v>0</v>
      </c>
      <c r="N13" s="3140">
        <f>E13</f>
        <v>0</v>
      </c>
      <c r="O13" s="3140"/>
      <c r="P13" s="3141"/>
      <c r="Q13" s="2116"/>
      <c r="R13" s="2116"/>
      <c r="S13" s="2117"/>
      <c r="T13" s="2127" t="s">
        <v>59</v>
      </c>
      <c r="U13" s="172" t="str">
        <f>IF('BR2'!$F67&gt;0,'BR2'!$F67,"")</f>
        <v/>
      </c>
      <c r="V13" s="3139">
        <f>M13</f>
        <v>0</v>
      </c>
      <c r="W13" s="3140">
        <f>N13</f>
        <v>0</v>
      </c>
      <c r="X13" s="3140"/>
      <c r="Y13" s="3141"/>
      <c r="Z13" s="2116"/>
      <c r="AA13" s="2116"/>
      <c r="AB13" s="2117"/>
      <c r="AC13" s="2127" t="s">
        <v>59</v>
      </c>
      <c r="AD13" s="172" t="str">
        <f>IF('BR3'!$F67&gt;0,'BR3'!$F67,"")</f>
        <v/>
      </c>
      <c r="AE13" s="3139">
        <f>V13</f>
        <v>0</v>
      </c>
      <c r="AF13" s="3140">
        <f>W13</f>
        <v>0</v>
      </c>
      <c r="AG13" s="3140"/>
      <c r="AH13" s="3141"/>
      <c r="AI13" s="2116"/>
      <c r="AJ13" s="2116"/>
      <c r="AK13" s="2116"/>
    </row>
    <row r="14" spans="1:37" ht="30.75" customHeight="1">
      <c r="A14" s="2117"/>
      <c r="B14" s="2127"/>
      <c r="C14" s="24"/>
      <c r="D14" s="3142" t="s">
        <v>304</v>
      </c>
      <c r="E14" s="3142"/>
      <c r="F14" s="3142"/>
      <c r="G14" s="3142"/>
      <c r="H14" s="2116"/>
      <c r="I14" s="2116"/>
      <c r="J14" s="2117"/>
      <c r="K14" s="2127"/>
      <c r="L14" s="24"/>
      <c r="M14" s="3142" t="s">
        <v>304</v>
      </c>
      <c r="N14" s="3142"/>
      <c r="O14" s="3142"/>
      <c r="P14" s="3142"/>
      <c r="Q14" s="2116"/>
      <c r="R14" s="2116"/>
      <c r="S14" s="2117"/>
      <c r="T14" s="2127"/>
      <c r="U14" s="24"/>
      <c r="V14" s="3142" t="s">
        <v>304</v>
      </c>
      <c r="W14" s="3142"/>
      <c r="X14" s="3142"/>
      <c r="Y14" s="3142"/>
      <c r="Z14" s="2116"/>
      <c r="AA14" s="2116"/>
      <c r="AB14" s="2117"/>
      <c r="AC14" s="2127"/>
      <c r="AD14" s="24"/>
      <c r="AE14" s="3142" t="s">
        <v>304</v>
      </c>
      <c r="AF14" s="3142"/>
      <c r="AG14" s="3142"/>
      <c r="AH14" s="3142"/>
      <c r="AI14" s="2116"/>
      <c r="AJ14" s="2116"/>
      <c r="AK14" s="2116"/>
    </row>
    <row r="15" spans="1:37" ht="15.75" customHeight="1">
      <c r="A15" s="2117"/>
      <c r="B15" s="2127"/>
      <c r="C15" s="24"/>
      <c r="D15" s="24"/>
      <c r="E15" s="2127"/>
      <c r="F15" s="2127"/>
      <c r="G15" s="2128"/>
      <c r="H15" s="2116"/>
      <c r="I15" s="2116"/>
      <c r="J15" s="2117"/>
      <c r="K15" s="2127"/>
      <c r="L15" s="24"/>
      <c r="M15" s="24"/>
      <c r="N15" s="2127"/>
      <c r="O15" s="2127"/>
      <c r="P15" s="2127"/>
      <c r="Q15" s="2116"/>
      <c r="R15" s="2116"/>
      <c r="S15" s="2117"/>
      <c r="T15" s="2127"/>
      <c r="U15" s="24"/>
      <c r="V15" s="24"/>
      <c r="W15" s="24"/>
      <c r="X15" s="24"/>
      <c r="Y15" s="250"/>
      <c r="Z15" s="2116"/>
      <c r="AA15" s="2116"/>
      <c r="AB15" s="2117"/>
      <c r="AC15" s="2127"/>
      <c r="AD15" s="24"/>
      <c r="AE15" s="24"/>
      <c r="AF15" s="24"/>
      <c r="AG15" s="24"/>
      <c r="AH15" s="250"/>
      <c r="AI15" s="2116"/>
      <c r="AJ15" s="2116"/>
      <c r="AK15" s="2116"/>
    </row>
    <row r="16" spans="1:37" ht="32.25" customHeight="1">
      <c r="A16" s="2117"/>
      <c r="B16" s="2105"/>
      <c r="C16" s="2126" t="s">
        <v>114</v>
      </c>
      <c r="D16" s="3143" t="s">
        <v>180</v>
      </c>
      <c r="E16" s="3143"/>
      <c r="F16" s="3143"/>
      <c r="G16" s="3144"/>
      <c r="H16" s="2116"/>
      <c r="I16" s="2116"/>
      <c r="J16" s="2117"/>
      <c r="K16" s="2105"/>
      <c r="L16" s="2126" t="s">
        <v>114</v>
      </c>
      <c r="M16" s="3143" t="s">
        <v>180</v>
      </c>
      <c r="N16" s="3143"/>
      <c r="O16" s="3143"/>
      <c r="P16" s="3144"/>
      <c r="Q16" s="2116"/>
      <c r="R16" s="2116"/>
      <c r="S16" s="2117"/>
      <c r="T16" s="2105"/>
      <c r="U16" s="2126" t="s">
        <v>114</v>
      </c>
      <c r="V16" s="3143" t="s">
        <v>180</v>
      </c>
      <c r="W16" s="3143"/>
      <c r="X16" s="3143"/>
      <c r="Y16" s="3144"/>
      <c r="Z16" s="2116"/>
      <c r="AA16" s="2116"/>
      <c r="AB16" s="2117"/>
      <c r="AC16" s="2105"/>
      <c r="AD16" s="2126" t="s">
        <v>114</v>
      </c>
      <c r="AE16" s="3143" t="s">
        <v>180</v>
      </c>
      <c r="AF16" s="3143"/>
      <c r="AG16" s="3143"/>
      <c r="AH16" s="3144"/>
      <c r="AI16" s="2116"/>
      <c r="AJ16" s="2116"/>
      <c r="AK16" s="2116"/>
    </row>
    <row r="17" spans="1:37" ht="54" customHeight="1">
      <c r="A17" s="2117"/>
      <c r="B17" s="2127" t="s">
        <v>60</v>
      </c>
      <c r="C17" s="173" t="str">
        <f>IF('ORIGINAL BUDGET'!$F68&gt;0,'ORIGINAL BUDGET'!$F68,"")</f>
        <v/>
      </c>
      <c r="D17" s="3139"/>
      <c r="E17" s="3140"/>
      <c r="F17" s="3140"/>
      <c r="G17" s="3141"/>
      <c r="H17" s="2116"/>
      <c r="I17" s="2116"/>
      <c r="J17" s="2117"/>
      <c r="K17" s="2127" t="s">
        <v>60</v>
      </c>
      <c r="L17" s="173" t="str">
        <f>IF('BR1'!$F68&gt;0,'BR1'!$F68,"")</f>
        <v/>
      </c>
      <c r="M17" s="3145">
        <f>D17</f>
        <v>0</v>
      </c>
      <c r="N17" s="3146"/>
      <c r="O17" s="3146"/>
      <c r="P17" s="3147"/>
      <c r="Q17" s="2116"/>
      <c r="R17" s="2116"/>
      <c r="S17" s="2117"/>
      <c r="T17" s="2127" t="s">
        <v>60</v>
      </c>
      <c r="U17" s="173" t="str">
        <f>IF('BR2'!$F68&gt;0,'BR2'!$F68,"")</f>
        <v/>
      </c>
      <c r="V17" s="3145">
        <f>M17</f>
        <v>0</v>
      </c>
      <c r="W17" s="3146">
        <f>N17</f>
        <v>0</v>
      </c>
      <c r="X17" s="3146"/>
      <c r="Y17" s="3147"/>
      <c r="Z17" s="2116"/>
      <c r="AA17" s="2116"/>
      <c r="AB17" s="2117"/>
      <c r="AC17" s="2127" t="s">
        <v>60</v>
      </c>
      <c r="AD17" s="173" t="str">
        <f>IF('BR3'!$F68&gt;0,'BR3'!$F68,"")</f>
        <v/>
      </c>
      <c r="AE17" s="3145">
        <f>V17</f>
        <v>0</v>
      </c>
      <c r="AF17" s="3146">
        <f>W17</f>
        <v>0</v>
      </c>
      <c r="AG17" s="3146"/>
      <c r="AH17" s="3147"/>
      <c r="AI17" s="2116"/>
      <c r="AJ17" s="2116"/>
      <c r="AK17" s="2116"/>
    </row>
    <row r="18" spans="1:37" ht="15" customHeight="1">
      <c r="A18" s="2117"/>
      <c r="B18" s="2105"/>
      <c r="C18" s="2129"/>
      <c r="D18" s="2129"/>
      <c r="E18" s="2129"/>
      <c r="F18" s="2105"/>
      <c r="G18" s="2118"/>
      <c r="H18" s="2116"/>
      <c r="I18" s="2116"/>
      <c r="J18" s="2117"/>
      <c r="K18" s="2105"/>
      <c r="L18" s="2129"/>
      <c r="M18" s="2129"/>
      <c r="N18" s="2129"/>
      <c r="O18" s="2105"/>
      <c r="P18" s="2118"/>
      <c r="Q18" s="2116"/>
      <c r="R18" s="2116"/>
      <c r="S18" s="2117"/>
      <c r="T18" s="2105"/>
      <c r="U18" s="2129"/>
      <c r="V18" s="2129"/>
      <c r="W18" s="2129"/>
      <c r="X18" s="2105"/>
      <c r="Y18" s="2118"/>
      <c r="Z18" s="2116"/>
      <c r="AA18" s="2116"/>
      <c r="AB18" s="2117"/>
      <c r="AC18" s="2105"/>
      <c r="AD18" s="2129"/>
      <c r="AE18" s="2129"/>
      <c r="AF18" s="2129"/>
      <c r="AG18" s="2105"/>
      <c r="AH18" s="2118"/>
      <c r="AI18" s="2116"/>
      <c r="AJ18" s="2116"/>
      <c r="AK18" s="2116"/>
    </row>
    <row r="19" spans="1:37" ht="53.25" customHeight="1">
      <c r="A19" s="2117"/>
      <c r="B19" s="2105" t="s">
        <v>376</v>
      </c>
      <c r="C19" s="2105" t="s">
        <v>114</v>
      </c>
      <c r="D19" s="3143" t="s">
        <v>377</v>
      </c>
      <c r="E19" s="3143"/>
      <c r="F19" s="3143"/>
      <c r="G19" s="3144"/>
      <c r="H19" s="2116"/>
      <c r="I19" s="2116"/>
      <c r="J19" s="2117"/>
      <c r="K19" s="2105" t="s">
        <v>376</v>
      </c>
      <c r="L19" s="2105" t="s">
        <v>114</v>
      </c>
      <c r="M19" s="3143" t="s">
        <v>377</v>
      </c>
      <c r="N19" s="3143"/>
      <c r="O19" s="3143"/>
      <c r="P19" s="3144"/>
      <c r="Q19" s="2116"/>
      <c r="R19" s="2116"/>
      <c r="S19" s="2117"/>
      <c r="T19" s="2105" t="s">
        <v>376</v>
      </c>
      <c r="U19" s="2105" t="s">
        <v>114</v>
      </c>
      <c r="V19" s="3143" t="s">
        <v>377</v>
      </c>
      <c r="W19" s="3143"/>
      <c r="X19" s="3143"/>
      <c r="Y19" s="3144"/>
      <c r="Z19" s="2116"/>
      <c r="AA19" s="2116"/>
      <c r="AB19" s="2117"/>
      <c r="AC19" s="2105" t="s">
        <v>376</v>
      </c>
      <c r="AD19" s="2105" t="s">
        <v>114</v>
      </c>
      <c r="AE19" s="3143" t="s">
        <v>377</v>
      </c>
      <c r="AF19" s="3143"/>
      <c r="AG19" s="3143"/>
      <c r="AH19" s="3144"/>
      <c r="AI19" s="2116"/>
      <c r="AJ19" s="2116"/>
      <c r="AK19" s="2116"/>
    </row>
    <row r="20" spans="1:37" ht="54" customHeight="1">
      <c r="A20" s="2111">
        <v>1</v>
      </c>
      <c r="B20" s="121" t="str">
        <f>IF('ORIGINAL BUDGET'!$B69&gt;0,'ORIGINAL BUDGET'!$B69,"")</f>
        <v/>
      </c>
      <c r="C20" s="20" t="str">
        <f>IF('ORIGINAL BUDGET'!$F69&gt;0,'ORIGINAL BUDGET'!$F69,"")</f>
        <v/>
      </c>
      <c r="D20" s="3154"/>
      <c r="E20" s="3155"/>
      <c r="F20" s="3155"/>
      <c r="G20" s="3156"/>
      <c r="H20" s="2116"/>
      <c r="I20" s="2116"/>
      <c r="J20" s="2111">
        <v>1</v>
      </c>
      <c r="K20" s="121" t="str">
        <f>IF('BR1'!$B69&gt;0,'BR1'!$B69,"")</f>
        <v/>
      </c>
      <c r="L20" s="20" t="str">
        <f>IF('BR1'!$F69&gt;0,'BR1'!$F69,"")</f>
        <v/>
      </c>
      <c r="M20" s="3136">
        <f>D20</f>
        <v>0</v>
      </c>
      <c r="N20" s="3137"/>
      <c r="O20" s="3137">
        <f>F20</f>
        <v>0</v>
      </c>
      <c r="P20" s="3138"/>
      <c r="Q20" s="2116"/>
      <c r="R20" s="2116"/>
      <c r="S20" s="2111">
        <v>1</v>
      </c>
      <c r="T20" s="121" t="str">
        <f>IF('BR2'!$B69&gt;0,'BR2'!$B69,"")</f>
        <v/>
      </c>
      <c r="U20" s="20" t="str">
        <f>IF('BR2'!$F69&gt;0,'BR2'!$F69,"")</f>
        <v/>
      </c>
      <c r="V20" s="3136">
        <f>M20</f>
        <v>0</v>
      </c>
      <c r="W20" s="3137">
        <f>N20</f>
        <v>0</v>
      </c>
      <c r="X20" s="3137"/>
      <c r="Y20" s="3138"/>
      <c r="Z20" s="2116"/>
      <c r="AA20" s="2116"/>
      <c r="AB20" s="2111">
        <v>1</v>
      </c>
      <c r="AC20" s="121" t="str">
        <f>IF('BR3'!$B69&gt;0,'BR3'!$B69,"")</f>
        <v/>
      </c>
      <c r="AD20" s="20" t="str">
        <f>IF('BR3'!$F69&gt;0,'BR3'!$F69,"")</f>
        <v/>
      </c>
      <c r="AE20" s="3136">
        <f>V20</f>
        <v>0</v>
      </c>
      <c r="AF20" s="3137">
        <f>W20</f>
        <v>0</v>
      </c>
      <c r="AG20" s="3137"/>
      <c r="AH20" s="3138"/>
      <c r="AI20" s="2116"/>
      <c r="AJ20" s="2116"/>
      <c r="AK20" s="2116"/>
    </row>
    <row r="21" spans="1:37" ht="45" customHeight="1">
      <c r="A21" s="2111">
        <v>2</v>
      </c>
      <c r="B21" s="121" t="str">
        <f>IF('ORIGINAL BUDGET'!$B70&gt;0,'ORIGINAL BUDGET'!$B70,"")</f>
        <v/>
      </c>
      <c r="C21" s="20" t="str">
        <f>IF('ORIGINAL BUDGET'!$F70&gt;0,'ORIGINAL BUDGET'!$F70,"")</f>
        <v/>
      </c>
      <c r="D21" s="3154"/>
      <c r="E21" s="3155"/>
      <c r="F21" s="3155"/>
      <c r="G21" s="3156"/>
      <c r="H21" s="2116"/>
      <c r="I21" s="2116"/>
      <c r="J21" s="2111">
        <v>2</v>
      </c>
      <c r="K21" s="121" t="str">
        <f>IF('BR1'!$B70&gt;0,'BR1'!$B70,"")</f>
        <v/>
      </c>
      <c r="L21" s="20" t="str">
        <f>IF('BR1'!$F70&gt;0,'BR1'!$F70,"")</f>
        <v/>
      </c>
      <c r="M21" s="3136">
        <f t="shared" ref="M21:M34" si="0">D21</f>
        <v>0</v>
      </c>
      <c r="N21" s="3137"/>
      <c r="O21" s="3137">
        <f t="shared" ref="O21:O34" si="1">F21</f>
        <v>0</v>
      </c>
      <c r="P21" s="3138"/>
      <c r="Q21" s="2116"/>
      <c r="R21" s="2116"/>
      <c r="S21" s="2111">
        <v>2</v>
      </c>
      <c r="T21" s="121" t="str">
        <f>IF('BR2'!$B70&gt;0,'BR2'!$B70,"")</f>
        <v/>
      </c>
      <c r="U21" s="20" t="str">
        <f>IF('BR2'!$F70&gt;0,'BR2'!$F70,"")</f>
        <v/>
      </c>
      <c r="V21" s="3136">
        <f t="shared" ref="V21:V34" si="2">M21</f>
        <v>0</v>
      </c>
      <c r="W21" s="3137"/>
      <c r="X21" s="3137">
        <f t="shared" ref="X21:X34" si="3">O21</f>
        <v>0</v>
      </c>
      <c r="Y21" s="3138"/>
      <c r="Z21" s="2116"/>
      <c r="AA21" s="2116"/>
      <c r="AB21" s="2111">
        <v>2</v>
      </c>
      <c r="AC21" s="121" t="str">
        <f>IF('BR3'!$B70&gt;0,'BR3'!$B70,"")</f>
        <v/>
      </c>
      <c r="AD21" s="20" t="str">
        <f>IF('BR3'!$F70&gt;0,'BR3'!$F70,"")</f>
        <v/>
      </c>
      <c r="AE21" s="3136">
        <f t="shared" ref="AE21:AE34" si="4">V21</f>
        <v>0</v>
      </c>
      <c r="AF21" s="3137"/>
      <c r="AG21" s="3137">
        <f t="shared" ref="AG21:AG34" si="5">X21</f>
        <v>0</v>
      </c>
      <c r="AH21" s="3138"/>
      <c r="AI21" s="2116"/>
      <c r="AJ21" s="2116"/>
      <c r="AK21" s="2116"/>
    </row>
    <row r="22" spans="1:37" ht="45" customHeight="1">
      <c r="A22" s="2111">
        <v>3</v>
      </c>
      <c r="B22" s="121" t="str">
        <f>IF('ORIGINAL BUDGET'!$B71&gt;0,'ORIGINAL BUDGET'!$B71,"")</f>
        <v/>
      </c>
      <c r="C22" s="20" t="str">
        <f>IF('ORIGINAL BUDGET'!$F71&gt;0,'ORIGINAL BUDGET'!$F71,"")</f>
        <v/>
      </c>
      <c r="D22" s="3154"/>
      <c r="E22" s="3155"/>
      <c r="F22" s="3155"/>
      <c r="G22" s="3156"/>
      <c r="H22" s="2116"/>
      <c r="I22" s="2116"/>
      <c r="J22" s="2111">
        <v>3</v>
      </c>
      <c r="K22" s="121" t="str">
        <f>IF('BR1'!$B71&gt;0,'BR1'!$B71,"")</f>
        <v/>
      </c>
      <c r="L22" s="20" t="str">
        <f>IF('BR1'!$F71&gt;0,'BR1'!$F71,"")</f>
        <v/>
      </c>
      <c r="M22" s="3136">
        <f t="shared" si="0"/>
        <v>0</v>
      </c>
      <c r="N22" s="3137"/>
      <c r="O22" s="3137">
        <f t="shared" si="1"/>
        <v>0</v>
      </c>
      <c r="P22" s="3138"/>
      <c r="Q22" s="2116"/>
      <c r="R22" s="2116"/>
      <c r="S22" s="2111">
        <v>3</v>
      </c>
      <c r="T22" s="121" t="str">
        <f>IF('BR2'!$B71&gt;0,'BR2'!$B71,"")</f>
        <v/>
      </c>
      <c r="U22" s="20" t="str">
        <f>IF('BR2'!$F71&gt;0,'BR2'!$F71,"")</f>
        <v/>
      </c>
      <c r="V22" s="3136">
        <f t="shared" si="2"/>
        <v>0</v>
      </c>
      <c r="W22" s="3137"/>
      <c r="X22" s="3137">
        <f t="shared" si="3"/>
        <v>0</v>
      </c>
      <c r="Y22" s="3138"/>
      <c r="Z22" s="2116"/>
      <c r="AA22" s="2116"/>
      <c r="AB22" s="2111">
        <v>3</v>
      </c>
      <c r="AC22" s="121" t="str">
        <f>IF('BR3'!$B71&gt;0,'BR3'!$B71,"")</f>
        <v/>
      </c>
      <c r="AD22" s="20" t="str">
        <f>IF('BR3'!$F71&gt;0,'BR3'!$F71,"")</f>
        <v/>
      </c>
      <c r="AE22" s="3136">
        <f t="shared" si="4"/>
        <v>0</v>
      </c>
      <c r="AF22" s="3137"/>
      <c r="AG22" s="3137">
        <f t="shared" si="5"/>
        <v>0</v>
      </c>
      <c r="AH22" s="3138"/>
      <c r="AI22" s="2116"/>
      <c r="AJ22" s="2116"/>
      <c r="AK22" s="2116"/>
    </row>
    <row r="23" spans="1:37" ht="45" customHeight="1">
      <c r="A23" s="2111">
        <v>4</v>
      </c>
      <c r="B23" s="121" t="str">
        <f>IF('ORIGINAL BUDGET'!$B72&gt;0,'ORIGINAL BUDGET'!$B72,"")</f>
        <v/>
      </c>
      <c r="C23" s="20" t="str">
        <f>IF('ORIGINAL BUDGET'!$F72&gt;0,'ORIGINAL BUDGET'!$F72,"")</f>
        <v/>
      </c>
      <c r="D23" s="3154"/>
      <c r="E23" s="3155"/>
      <c r="F23" s="3155"/>
      <c r="G23" s="3156"/>
      <c r="H23" s="2116"/>
      <c r="I23" s="2116"/>
      <c r="J23" s="2111">
        <v>4</v>
      </c>
      <c r="K23" s="121" t="str">
        <f>IF('BR1'!$B72&gt;0,'BR1'!$B72,"")</f>
        <v/>
      </c>
      <c r="L23" s="20" t="str">
        <f>IF('BR1'!$F72&gt;0,'BR1'!$F72,"")</f>
        <v/>
      </c>
      <c r="M23" s="3136">
        <f t="shared" si="0"/>
        <v>0</v>
      </c>
      <c r="N23" s="3137"/>
      <c r="O23" s="3137">
        <f t="shared" si="1"/>
        <v>0</v>
      </c>
      <c r="P23" s="3138"/>
      <c r="Q23" s="2116"/>
      <c r="R23" s="2116"/>
      <c r="S23" s="2111">
        <v>4</v>
      </c>
      <c r="T23" s="121" t="str">
        <f>IF('BR2'!$B72&gt;0,'BR2'!$B72,"")</f>
        <v/>
      </c>
      <c r="U23" s="20" t="str">
        <f>IF('BR2'!$F72&gt;0,'BR2'!$F72,"")</f>
        <v/>
      </c>
      <c r="V23" s="3136">
        <f t="shared" si="2"/>
        <v>0</v>
      </c>
      <c r="W23" s="3137"/>
      <c r="X23" s="3137">
        <f t="shared" si="3"/>
        <v>0</v>
      </c>
      <c r="Y23" s="3138"/>
      <c r="Z23" s="2116"/>
      <c r="AA23" s="2116"/>
      <c r="AB23" s="2111">
        <v>4</v>
      </c>
      <c r="AC23" s="121" t="str">
        <f>IF('BR3'!$B72&gt;0,'BR3'!$B72,"")</f>
        <v/>
      </c>
      <c r="AD23" s="20" t="str">
        <f>IF('BR3'!$F72&gt;0,'BR3'!$F72,"")</f>
        <v/>
      </c>
      <c r="AE23" s="3136">
        <f t="shared" si="4"/>
        <v>0</v>
      </c>
      <c r="AF23" s="3137"/>
      <c r="AG23" s="3137">
        <f t="shared" si="5"/>
        <v>0</v>
      </c>
      <c r="AH23" s="3138"/>
      <c r="AI23" s="2116"/>
      <c r="AJ23" s="2116"/>
      <c r="AK23" s="2116"/>
    </row>
    <row r="24" spans="1:37" ht="45" customHeight="1">
      <c r="A24" s="2111">
        <v>5</v>
      </c>
      <c r="B24" s="121" t="str">
        <f>IF('ORIGINAL BUDGET'!$B73&gt;0,'ORIGINAL BUDGET'!$B73,"")</f>
        <v/>
      </c>
      <c r="C24" s="20" t="str">
        <f>IF('ORIGINAL BUDGET'!$F73&gt;0,'ORIGINAL BUDGET'!$F73,"")</f>
        <v/>
      </c>
      <c r="D24" s="3154"/>
      <c r="E24" s="3155"/>
      <c r="F24" s="3155"/>
      <c r="G24" s="3156"/>
      <c r="H24" s="2116"/>
      <c r="I24" s="2116"/>
      <c r="J24" s="2111">
        <v>5</v>
      </c>
      <c r="K24" s="121" t="str">
        <f>IF('BR1'!$B73&gt;0,'BR1'!$B73,"")</f>
        <v/>
      </c>
      <c r="L24" s="20" t="str">
        <f>IF('BR1'!$F73&gt;0,'BR1'!$F73,"")</f>
        <v/>
      </c>
      <c r="M24" s="3136">
        <f t="shared" si="0"/>
        <v>0</v>
      </c>
      <c r="N24" s="3137"/>
      <c r="O24" s="3137">
        <f t="shared" si="1"/>
        <v>0</v>
      </c>
      <c r="P24" s="3138"/>
      <c r="Q24" s="2116"/>
      <c r="R24" s="2116"/>
      <c r="S24" s="2111">
        <v>5</v>
      </c>
      <c r="T24" s="121" t="str">
        <f>IF('BR2'!$B73&gt;0,'BR2'!$B73,"")</f>
        <v/>
      </c>
      <c r="U24" s="20" t="str">
        <f>IF('BR2'!$F73&gt;0,'BR2'!$F73,"")</f>
        <v/>
      </c>
      <c r="V24" s="3136">
        <f t="shared" si="2"/>
        <v>0</v>
      </c>
      <c r="W24" s="3137"/>
      <c r="X24" s="3137">
        <f t="shared" si="3"/>
        <v>0</v>
      </c>
      <c r="Y24" s="3138"/>
      <c r="Z24" s="2116"/>
      <c r="AA24" s="2116"/>
      <c r="AB24" s="2111">
        <v>5</v>
      </c>
      <c r="AC24" s="121" t="str">
        <f>IF('BR3'!$B73&gt;0,'BR3'!$B73,"")</f>
        <v/>
      </c>
      <c r="AD24" s="20" t="str">
        <f>IF('BR3'!$F73&gt;0,'BR3'!$F73,"")</f>
        <v/>
      </c>
      <c r="AE24" s="3136">
        <f t="shared" si="4"/>
        <v>0</v>
      </c>
      <c r="AF24" s="3137"/>
      <c r="AG24" s="3137">
        <f t="shared" si="5"/>
        <v>0</v>
      </c>
      <c r="AH24" s="3138"/>
      <c r="AI24" s="2116"/>
      <c r="AJ24" s="2116"/>
      <c r="AK24" s="2116"/>
    </row>
    <row r="25" spans="1:37" ht="45" hidden="1" customHeight="1">
      <c r="A25" s="2111">
        <v>6</v>
      </c>
      <c r="B25" s="121" t="str">
        <f>IF('ORIGINAL BUDGET'!$B74&gt;0,'ORIGINAL BUDGET'!$B74,"")</f>
        <v/>
      </c>
      <c r="C25" s="20" t="str">
        <f>IF('ORIGINAL BUDGET'!$F74&gt;0,'ORIGINAL BUDGET'!$F74,"")</f>
        <v/>
      </c>
      <c r="D25" s="3154"/>
      <c r="E25" s="3155"/>
      <c r="F25" s="3155"/>
      <c r="G25" s="3156"/>
      <c r="H25" s="2116"/>
      <c r="I25" s="2116"/>
      <c r="J25" s="2111">
        <v>6</v>
      </c>
      <c r="K25" s="121" t="str">
        <f>IF('BR1'!$B74&gt;0,'BR1'!$B74,"")</f>
        <v/>
      </c>
      <c r="L25" s="20" t="str">
        <f>IF('BR1'!$F74&gt;0,'BR1'!$F74,"")</f>
        <v/>
      </c>
      <c r="M25" s="3136">
        <f t="shared" si="0"/>
        <v>0</v>
      </c>
      <c r="N25" s="3137"/>
      <c r="O25" s="3137">
        <f t="shared" si="1"/>
        <v>0</v>
      </c>
      <c r="P25" s="3138"/>
      <c r="Q25" s="2116"/>
      <c r="R25" s="2116"/>
      <c r="S25" s="2111">
        <v>6</v>
      </c>
      <c r="T25" s="121" t="str">
        <f>IF('BR2'!$B74&gt;0,'BR2'!$B74,"")</f>
        <v/>
      </c>
      <c r="U25" s="20" t="str">
        <f>IF('BR2'!$F74&gt;0,'BR2'!$F74,"")</f>
        <v/>
      </c>
      <c r="V25" s="3136">
        <f t="shared" si="2"/>
        <v>0</v>
      </c>
      <c r="W25" s="3137"/>
      <c r="X25" s="3137">
        <f t="shared" si="3"/>
        <v>0</v>
      </c>
      <c r="Y25" s="3138"/>
      <c r="Z25" s="2116"/>
      <c r="AA25" s="2116"/>
      <c r="AB25" s="2111">
        <v>6</v>
      </c>
      <c r="AC25" s="121" t="str">
        <f>IF('BR3'!$B74&gt;0,'BR3'!$B74,"")</f>
        <v/>
      </c>
      <c r="AD25" s="20" t="str">
        <f>IF('BR3'!$F74&gt;0,'BR3'!$F74,"")</f>
        <v/>
      </c>
      <c r="AE25" s="3136">
        <f t="shared" si="4"/>
        <v>0</v>
      </c>
      <c r="AF25" s="3137"/>
      <c r="AG25" s="3137">
        <f t="shared" si="5"/>
        <v>0</v>
      </c>
      <c r="AH25" s="3138"/>
      <c r="AI25" s="2116"/>
      <c r="AJ25" s="2116"/>
      <c r="AK25" s="2116"/>
    </row>
    <row r="26" spans="1:37" ht="45" hidden="1" customHeight="1">
      <c r="A26" s="2111">
        <v>7</v>
      </c>
      <c r="B26" s="121" t="str">
        <f>IF('ORIGINAL BUDGET'!$B75&gt;0,'ORIGINAL BUDGET'!$B75,"")</f>
        <v/>
      </c>
      <c r="C26" s="20" t="str">
        <f>IF('ORIGINAL BUDGET'!$F75&gt;0,'ORIGINAL BUDGET'!$F75,"")</f>
        <v/>
      </c>
      <c r="D26" s="3154"/>
      <c r="E26" s="3155"/>
      <c r="F26" s="3155"/>
      <c r="G26" s="3156"/>
      <c r="H26" s="2116"/>
      <c r="I26" s="2116"/>
      <c r="J26" s="2111">
        <v>7</v>
      </c>
      <c r="K26" s="121" t="str">
        <f>IF('BR1'!$B75&gt;0,'BR1'!$B75,"")</f>
        <v/>
      </c>
      <c r="L26" s="20" t="str">
        <f>IF('BR1'!$F75&gt;0,'BR1'!$F75,"")</f>
        <v/>
      </c>
      <c r="M26" s="3136">
        <f t="shared" si="0"/>
        <v>0</v>
      </c>
      <c r="N26" s="3137"/>
      <c r="O26" s="3137">
        <f t="shared" si="1"/>
        <v>0</v>
      </c>
      <c r="P26" s="3138"/>
      <c r="Q26" s="2116"/>
      <c r="R26" s="2116"/>
      <c r="S26" s="2111">
        <v>7</v>
      </c>
      <c r="T26" s="121" t="str">
        <f>IF('BR2'!$B75&gt;0,'BR2'!$B75,"")</f>
        <v/>
      </c>
      <c r="U26" s="20" t="str">
        <f>IF('BR2'!$F75&gt;0,'BR2'!$F75,"")</f>
        <v/>
      </c>
      <c r="V26" s="3136">
        <f t="shared" si="2"/>
        <v>0</v>
      </c>
      <c r="W26" s="3137"/>
      <c r="X26" s="3137">
        <f t="shared" si="3"/>
        <v>0</v>
      </c>
      <c r="Y26" s="3138"/>
      <c r="Z26" s="2116"/>
      <c r="AA26" s="2116"/>
      <c r="AB26" s="2111">
        <v>7</v>
      </c>
      <c r="AC26" s="121" t="str">
        <f>IF('BR3'!$B75&gt;0,'BR3'!$B75,"")</f>
        <v/>
      </c>
      <c r="AD26" s="20" t="str">
        <f>IF('BR3'!$F75&gt;0,'BR3'!$F75,"")</f>
        <v/>
      </c>
      <c r="AE26" s="3136">
        <f t="shared" si="4"/>
        <v>0</v>
      </c>
      <c r="AF26" s="3137"/>
      <c r="AG26" s="3137">
        <f t="shared" si="5"/>
        <v>0</v>
      </c>
      <c r="AH26" s="3138"/>
      <c r="AI26" s="2116"/>
      <c r="AJ26" s="2116"/>
      <c r="AK26" s="2116"/>
    </row>
    <row r="27" spans="1:37" ht="45" hidden="1" customHeight="1">
      <c r="A27" s="2111">
        <v>8</v>
      </c>
      <c r="B27" s="121" t="str">
        <f>IF('ORIGINAL BUDGET'!$B76&gt;0,'ORIGINAL BUDGET'!$B76,"")</f>
        <v/>
      </c>
      <c r="C27" s="20" t="str">
        <f>IF('ORIGINAL BUDGET'!$F76&gt;0,'ORIGINAL BUDGET'!$F76,"")</f>
        <v/>
      </c>
      <c r="D27" s="3154"/>
      <c r="E27" s="3155"/>
      <c r="F27" s="3155"/>
      <c r="G27" s="3156"/>
      <c r="H27" s="2116"/>
      <c r="I27" s="2116"/>
      <c r="J27" s="2111">
        <v>8</v>
      </c>
      <c r="K27" s="121" t="str">
        <f>IF('BR1'!$B76&gt;0,'BR1'!$B76,"")</f>
        <v/>
      </c>
      <c r="L27" s="20" t="str">
        <f>IF('BR1'!$F76&gt;0,'BR1'!$F76,"")</f>
        <v/>
      </c>
      <c r="M27" s="3136">
        <f t="shared" si="0"/>
        <v>0</v>
      </c>
      <c r="N27" s="3137"/>
      <c r="O27" s="3137">
        <f t="shared" si="1"/>
        <v>0</v>
      </c>
      <c r="P27" s="3138"/>
      <c r="Q27" s="2116"/>
      <c r="R27" s="2116"/>
      <c r="S27" s="2111">
        <v>8</v>
      </c>
      <c r="T27" s="121" t="str">
        <f>IF('BR2'!$B76&gt;0,'BR2'!$B76,"")</f>
        <v/>
      </c>
      <c r="U27" s="20" t="str">
        <f>IF('BR2'!$F76&gt;0,'BR2'!$F76,"")</f>
        <v/>
      </c>
      <c r="V27" s="3136">
        <f t="shared" si="2"/>
        <v>0</v>
      </c>
      <c r="W27" s="3137"/>
      <c r="X27" s="3137">
        <f t="shared" si="3"/>
        <v>0</v>
      </c>
      <c r="Y27" s="3138"/>
      <c r="Z27" s="2116"/>
      <c r="AA27" s="2116"/>
      <c r="AB27" s="2111">
        <v>8</v>
      </c>
      <c r="AC27" s="121" t="str">
        <f>IF('BR3'!$B76&gt;0,'BR3'!$B76,"")</f>
        <v/>
      </c>
      <c r="AD27" s="20" t="str">
        <f>IF('BR3'!$F76&gt;0,'BR3'!$F76,"")</f>
        <v/>
      </c>
      <c r="AE27" s="3136">
        <f t="shared" si="4"/>
        <v>0</v>
      </c>
      <c r="AF27" s="3137"/>
      <c r="AG27" s="3137">
        <f t="shared" si="5"/>
        <v>0</v>
      </c>
      <c r="AH27" s="3138"/>
      <c r="AI27" s="2116"/>
      <c r="AJ27" s="2116"/>
      <c r="AK27" s="2116"/>
    </row>
    <row r="28" spans="1:37" ht="45" hidden="1" customHeight="1">
      <c r="A28" s="2111">
        <v>9</v>
      </c>
      <c r="B28" s="121" t="str">
        <f>IF('ORIGINAL BUDGET'!$B77&gt;0,'ORIGINAL BUDGET'!$B77,"")</f>
        <v/>
      </c>
      <c r="C28" s="20" t="str">
        <f>IF('ORIGINAL BUDGET'!$F77&gt;0,'ORIGINAL BUDGET'!$F77,"")</f>
        <v/>
      </c>
      <c r="D28" s="3154"/>
      <c r="E28" s="3155"/>
      <c r="F28" s="3155"/>
      <c r="G28" s="3156"/>
      <c r="H28" s="2116"/>
      <c r="I28" s="2116"/>
      <c r="J28" s="2111">
        <v>9</v>
      </c>
      <c r="K28" s="121" t="str">
        <f>IF('BR1'!$B77&gt;0,'BR1'!$B77,"")</f>
        <v/>
      </c>
      <c r="L28" s="20" t="str">
        <f>IF('BR1'!$F77&gt;0,'BR1'!$F77,"")</f>
        <v/>
      </c>
      <c r="M28" s="3136">
        <f t="shared" si="0"/>
        <v>0</v>
      </c>
      <c r="N28" s="3137"/>
      <c r="O28" s="3137">
        <f t="shared" si="1"/>
        <v>0</v>
      </c>
      <c r="P28" s="3138"/>
      <c r="Q28" s="2116"/>
      <c r="R28" s="2116"/>
      <c r="S28" s="2111">
        <v>9</v>
      </c>
      <c r="T28" s="121" t="str">
        <f>IF('BR2'!$B77&gt;0,'BR2'!$B77,"")</f>
        <v/>
      </c>
      <c r="U28" s="20" t="str">
        <f>IF('BR2'!$F77&gt;0,'BR2'!$F77,"")</f>
        <v/>
      </c>
      <c r="V28" s="3136">
        <f t="shared" si="2"/>
        <v>0</v>
      </c>
      <c r="W28" s="3137"/>
      <c r="X28" s="3137">
        <f t="shared" si="3"/>
        <v>0</v>
      </c>
      <c r="Y28" s="3138"/>
      <c r="Z28" s="2116"/>
      <c r="AA28" s="2116"/>
      <c r="AB28" s="2111">
        <v>9</v>
      </c>
      <c r="AC28" s="121" t="str">
        <f>IF('BR3'!$B77&gt;0,'BR3'!$B77,"")</f>
        <v/>
      </c>
      <c r="AD28" s="20" t="str">
        <f>IF('BR3'!$F77&gt;0,'BR3'!$F77,"")</f>
        <v/>
      </c>
      <c r="AE28" s="3136">
        <f t="shared" si="4"/>
        <v>0</v>
      </c>
      <c r="AF28" s="3137"/>
      <c r="AG28" s="3137">
        <f t="shared" si="5"/>
        <v>0</v>
      </c>
      <c r="AH28" s="3138"/>
      <c r="AI28" s="2116"/>
      <c r="AJ28" s="2116"/>
      <c r="AK28" s="2116"/>
    </row>
    <row r="29" spans="1:37" ht="45" hidden="1" customHeight="1">
      <c r="A29" s="2111">
        <v>10</v>
      </c>
      <c r="B29" s="121" t="str">
        <f>IF('ORIGINAL BUDGET'!$B78&gt;0,'ORIGINAL BUDGET'!$B78,"")</f>
        <v/>
      </c>
      <c r="C29" s="20" t="str">
        <f>IF('ORIGINAL BUDGET'!$F78&gt;0,'ORIGINAL BUDGET'!$F78,"")</f>
        <v/>
      </c>
      <c r="D29" s="3154"/>
      <c r="E29" s="3155"/>
      <c r="F29" s="3155"/>
      <c r="G29" s="3156"/>
      <c r="H29" s="2116"/>
      <c r="I29" s="2116"/>
      <c r="J29" s="2111">
        <v>10</v>
      </c>
      <c r="K29" s="121" t="str">
        <f>IF('BR1'!$B78&gt;0,'BR1'!$B78,"")</f>
        <v/>
      </c>
      <c r="L29" s="20" t="str">
        <f>IF('BR1'!$F78&gt;0,'BR1'!$F78,"")</f>
        <v/>
      </c>
      <c r="M29" s="3136">
        <f t="shared" si="0"/>
        <v>0</v>
      </c>
      <c r="N29" s="3137"/>
      <c r="O29" s="3137">
        <f t="shared" si="1"/>
        <v>0</v>
      </c>
      <c r="P29" s="3138"/>
      <c r="Q29" s="2116"/>
      <c r="R29" s="2116"/>
      <c r="S29" s="2111">
        <v>10</v>
      </c>
      <c r="T29" s="121" t="str">
        <f>IF('BR2'!$B78&gt;0,'BR2'!$B78,"")</f>
        <v/>
      </c>
      <c r="U29" s="20" t="str">
        <f>IF('BR2'!$F78&gt;0,'BR2'!$F78,"")</f>
        <v/>
      </c>
      <c r="V29" s="3136">
        <f t="shared" si="2"/>
        <v>0</v>
      </c>
      <c r="W29" s="3137"/>
      <c r="X29" s="3137">
        <f t="shared" si="3"/>
        <v>0</v>
      </c>
      <c r="Y29" s="3138"/>
      <c r="Z29" s="2116"/>
      <c r="AA29" s="2116"/>
      <c r="AB29" s="2111">
        <v>10</v>
      </c>
      <c r="AC29" s="121" t="str">
        <f>IF('BR3'!$B78&gt;0,'BR3'!$B78,"")</f>
        <v/>
      </c>
      <c r="AD29" s="20" t="str">
        <f>IF('BR3'!$F78&gt;0,'BR3'!$F78,"")</f>
        <v/>
      </c>
      <c r="AE29" s="3136">
        <f t="shared" si="4"/>
        <v>0</v>
      </c>
      <c r="AF29" s="3137"/>
      <c r="AG29" s="3137">
        <f t="shared" si="5"/>
        <v>0</v>
      </c>
      <c r="AH29" s="3138"/>
      <c r="AI29" s="2116"/>
      <c r="AJ29" s="2116"/>
      <c r="AK29" s="2116"/>
    </row>
    <row r="30" spans="1:37" ht="45" hidden="1" customHeight="1">
      <c r="A30" s="2111">
        <v>11</v>
      </c>
      <c r="B30" s="121" t="str">
        <f>IF('ORIGINAL BUDGET'!$B79&gt;0,'ORIGINAL BUDGET'!$B79,"")</f>
        <v/>
      </c>
      <c r="C30" s="20" t="str">
        <f>IF('ORIGINAL BUDGET'!$F79&gt;0,'ORIGINAL BUDGET'!$F79,"")</f>
        <v/>
      </c>
      <c r="D30" s="3154"/>
      <c r="E30" s="3155"/>
      <c r="F30" s="3155"/>
      <c r="G30" s="3156"/>
      <c r="H30" s="2116"/>
      <c r="I30" s="2116"/>
      <c r="J30" s="2111">
        <v>11</v>
      </c>
      <c r="K30" s="121" t="str">
        <f>IF('BR1'!$B79&gt;0,'BR1'!$B79,"")</f>
        <v/>
      </c>
      <c r="L30" s="20" t="str">
        <f>IF('BR1'!$F79&gt;0,'BR1'!$F79,"")</f>
        <v/>
      </c>
      <c r="M30" s="3136">
        <f t="shared" si="0"/>
        <v>0</v>
      </c>
      <c r="N30" s="3137"/>
      <c r="O30" s="3137">
        <f t="shared" si="1"/>
        <v>0</v>
      </c>
      <c r="P30" s="3138"/>
      <c r="Q30" s="2116"/>
      <c r="R30" s="2116"/>
      <c r="S30" s="2111">
        <v>11</v>
      </c>
      <c r="T30" s="121" t="str">
        <f>IF('BR2'!$B79&gt;0,'BR2'!$B79,"")</f>
        <v/>
      </c>
      <c r="U30" s="20" t="str">
        <f>IF('BR2'!$F79&gt;0,'BR2'!$F79,"")</f>
        <v/>
      </c>
      <c r="V30" s="3136">
        <f t="shared" si="2"/>
        <v>0</v>
      </c>
      <c r="W30" s="3137"/>
      <c r="X30" s="3137">
        <f t="shared" si="3"/>
        <v>0</v>
      </c>
      <c r="Y30" s="3138"/>
      <c r="Z30" s="2116"/>
      <c r="AA30" s="2116"/>
      <c r="AB30" s="2111">
        <v>11</v>
      </c>
      <c r="AC30" s="121" t="str">
        <f>IF('BR3'!$B79&gt;0,'BR3'!$B79,"")</f>
        <v/>
      </c>
      <c r="AD30" s="20" t="str">
        <f>IF('BR3'!$F79&gt;0,'BR3'!$F79,"")</f>
        <v/>
      </c>
      <c r="AE30" s="3136">
        <f t="shared" si="4"/>
        <v>0</v>
      </c>
      <c r="AF30" s="3137"/>
      <c r="AG30" s="3137">
        <f t="shared" si="5"/>
        <v>0</v>
      </c>
      <c r="AH30" s="3138"/>
      <c r="AI30" s="2116"/>
      <c r="AJ30" s="2116"/>
      <c r="AK30" s="2116"/>
    </row>
    <row r="31" spans="1:37" ht="45" hidden="1" customHeight="1">
      <c r="A31" s="2111">
        <v>12</v>
      </c>
      <c r="B31" s="121" t="str">
        <f>IF('ORIGINAL BUDGET'!$B80&gt;0,'ORIGINAL BUDGET'!$B80,"")</f>
        <v/>
      </c>
      <c r="C31" s="20" t="str">
        <f>IF('ORIGINAL BUDGET'!$F80&gt;0,'ORIGINAL BUDGET'!$F80,"")</f>
        <v/>
      </c>
      <c r="D31" s="3154"/>
      <c r="E31" s="3155"/>
      <c r="F31" s="3155"/>
      <c r="G31" s="3156"/>
      <c r="H31" s="2116"/>
      <c r="I31" s="2116"/>
      <c r="J31" s="2111">
        <v>12</v>
      </c>
      <c r="K31" s="121" t="str">
        <f>IF('BR1'!$B80&gt;0,'BR1'!$B80,"")</f>
        <v/>
      </c>
      <c r="L31" s="20" t="str">
        <f>IF('BR1'!$F80&gt;0,'BR1'!$F80,"")</f>
        <v/>
      </c>
      <c r="M31" s="3136">
        <f t="shared" si="0"/>
        <v>0</v>
      </c>
      <c r="N31" s="3137"/>
      <c r="O31" s="3137">
        <f t="shared" si="1"/>
        <v>0</v>
      </c>
      <c r="P31" s="3138"/>
      <c r="Q31" s="2116"/>
      <c r="R31" s="2116"/>
      <c r="S31" s="2111">
        <v>12</v>
      </c>
      <c r="T31" s="121" t="str">
        <f>IF('BR2'!$B80&gt;0,'BR2'!$B80,"")</f>
        <v/>
      </c>
      <c r="U31" s="20" t="str">
        <f>IF('BR2'!$F80&gt;0,'BR2'!$F80,"")</f>
        <v/>
      </c>
      <c r="V31" s="3136">
        <f t="shared" si="2"/>
        <v>0</v>
      </c>
      <c r="W31" s="3137"/>
      <c r="X31" s="3137">
        <f t="shared" si="3"/>
        <v>0</v>
      </c>
      <c r="Y31" s="3138"/>
      <c r="Z31" s="2116"/>
      <c r="AA31" s="2116"/>
      <c r="AB31" s="2111">
        <v>12</v>
      </c>
      <c r="AC31" s="121" t="str">
        <f>IF('BR3'!$B80&gt;0,'BR3'!$B80,"")</f>
        <v/>
      </c>
      <c r="AD31" s="20" t="str">
        <f>IF('BR3'!$F80&gt;0,'BR3'!$F80,"")</f>
        <v/>
      </c>
      <c r="AE31" s="3136">
        <f t="shared" si="4"/>
        <v>0</v>
      </c>
      <c r="AF31" s="3137"/>
      <c r="AG31" s="3137">
        <f t="shared" si="5"/>
        <v>0</v>
      </c>
      <c r="AH31" s="3138"/>
      <c r="AI31" s="2116"/>
      <c r="AJ31" s="2116"/>
      <c r="AK31" s="2116"/>
    </row>
    <row r="32" spans="1:37" ht="45" hidden="1" customHeight="1">
      <c r="A32" s="2111">
        <v>13</v>
      </c>
      <c r="B32" s="121" t="str">
        <f>IF('ORIGINAL BUDGET'!$B81&gt;0,'ORIGINAL BUDGET'!$B81,"")</f>
        <v/>
      </c>
      <c r="C32" s="20" t="str">
        <f>IF('ORIGINAL BUDGET'!$F81&gt;0,'ORIGINAL BUDGET'!$F81,"")</f>
        <v/>
      </c>
      <c r="D32" s="3154"/>
      <c r="E32" s="3155"/>
      <c r="F32" s="3155"/>
      <c r="G32" s="3156"/>
      <c r="H32" s="2116"/>
      <c r="I32" s="2116"/>
      <c r="J32" s="2111">
        <v>13</v>
      </c>
      <c r="K32" s="121" t="str">
        <f>IF('BR1'!$B81&gt;0,'BR1'!$B81,"")</f>
        <v/>
      </c>
      <c r="L32" s="20" t="str">
        <f>IF('BR1'!$F81&gt;0,'BR1'!$F81,"")</f>
        <v/>
      </c>
      <c r="M32" s="3136">
        <f t="shared" si="0"/>
        <v>0</v>
      </c>
      <c r="N32" s="3137"/>
      <c r="O32" s="3137">
        <f t="shared" si="1"/>
        <v>0</v>
      </c>
      <c r="P32" s="3138"/>
      <c r="Q32" s="2116"/>
      <c r="R32" s="2116"/>
      <c r="S32" s="2111">
        <v>13</v>
      </c>
      <c r="T32" s="121" t="str">
        <f>IF('BR2'!$B81&gt;0,'BR2'!$B81,"")</f>
        <v/>
      </c>
      <c r="U32" s="20" t="str">
        <f>IF('BR2'!$F81&gt;0,'BR2'!$F81,"")</f>
        <v/>
      </c>
      <c r="V32" s="3136">
        <f t="shared" si="2"/>
        <v>0</v>
      </c>
      <c r="W32" s="3137"/>
      <c r="X32" s="3137">
        <f t="shared" si="3"/>
        <v>0</v>
      </c>
      <c r="Y32" s="3138"/>
      <c r="Z32" s="2116"/>
      <c r="AA32" s="2116"/>
      <c r="AB32" s="2111">
        <v>13</v>
      </c>
      <c r="AC32" s="121" t="str">
        <f>IF('BR3'!$B81&gt;0,'BR3'!$B81,"")</f>
        <v/>
      </c>
      <c r="AD32" s="20" t="str">
        <f>IF('BR3'!$F81&gt;0,'BR3'!$F81,"")</f>
        <v/>
      </c>
      <c r="AE32" s="3136">
        <f t="shared" si="4"/>
        <v>0</v>
      </c>
      <c r="AF32" s="3137"/>
      <c r="AG32" s="3137">
        <f t="shared" si="5"/>
        <v>0</v>
      </c>
      <c r="AH32" s="3138"/>
      <c r="AI32" s="2116"/>
      <c r="AJ32" s="2116"/>
      <c r="AK32" s="2116"/>
    </row>
    <row r="33" spans="1:37" ht="45" hidden="1" customHeight="1">
      <c r="A33" s="2111">
        <v>14</v>
      </c>
      <c r="B33" s="121" t="str">
        <f>IF('ORIGINAL BUDGET'!$B82&gt;0,'ORIGINAL BUDGET'!$B82,"")</f>
        <v/>
      </c>
      <c r="C33" s="20" t="str">
        <f>IF('ORIGINAL BUDGET'!$F82&gt;0,'ORIGINAL BUDGET'!$F82,"")</f>
        <v/>
      </c>
      <c r="D33" s="3154"/>
      <c r="E33" s="3155"/>
      <c r="F33" s="3155"/>
      <c r="G33" s="3156"/>
      <c r="H33" s="2116"/>
      <c r="I33" s="2116"/>
      <c r="J33" s="2111">
        <v>14</v>
      </c>
      <c r="K33" s="121" t="str">
        <f>IF('BR1'!$B82&gt;0,'BR1'!$B82,"")</f>
        <v/>
      </c>
      <c r="L33" s="20" t="str">
        <f>IF('BR1'!$F82&gt;0,'BR1'!$F82,"")</f>
        <v/>
      </c>
      <c r="M33" s="3136">
        <f t="shared" si="0"/>
        <v>0</v>
      </c>
      <c r="N33" s="3137"/>
      <c r="O33" s="3137">
        <f t="shared" si="1"/>
        <v>0</v>
      </c>
      <c r="P33" s="3138"/>
      <c r="Q33" s="2116"/>
      <c r="R33" s="2116"/>
      <c r="S33" s="2111">
        <v>14</v>
      </c>
      <c r="T33" s="121" t="str">
        <f>IF('BR2'!$B82&gt;0,'BR2'!$B82,"")</f>
        <v/>
      </c>
      <c r="U33" s="20" t="str">
        <f>IF('BR2'!$F82&gt;0,'BR2'!$F82,"")</f>
        <v/>
      </c>
      <c r="V33" s="3136">
        <f t="shared" si="2"/>
        <v>0</v>
      </c>
      <c r="W33" s="3137"/>
      <c r="X33" s="3137">
        <f t="shared" si="3"/>
        <v>0</v>
      </c>
      <c r="Y33" s="3138"/>
      <c r="Z33" s="2116"/>
      <c r="AA33" s="2116"/>
      <c r="AB33" s="2111">
        <v>14</v>
      </c>
      <c r="AC33" s="121" t="str">
        <f>IF('BR3'!$B82&gt;0,'BR3'!$B82,"")</f>
        <v/>
      </c>
      <c r="AD33" s="20" t="str">
        <f>IF('BR3'!$F82&gt;0,'BR3'!$F82,"")</f>
        <v/>
      </c>
      <c r="AE33" s="3136">
        <f t="shared" si="4"/>
        <v>0</v>
      </c>
      <c r="AF33" s="3137"/>
      <c r="AG33" s="3137">
        <f t="shared" si="5"/>
        <v>0</v>
      </c>
      <c r="AH33" s="3138"/>
      <c r="AI33" s="2116"/>
      <c r="AJ33" s="2116"/>
      <c r="AK33" s="2116"/>
    </row>
    <row r="34" spans="1:37" ht="45" hidden="1" customHeight="1">
      <c r="A34" s="2112">
        <v>15</v>
      </c>
      <c r="B34" s="121" t="str">
        <f>IF('ORIGINAL BUDGET'!$B83&gt;0,'ORIGINAL BUDGET'!$B83,"")</f>
        <v/>
      </c>
      <c r="C34" s="20" t="str">
        <f>IF('ORIGINAL BUDGET'!$F83&gt;0,'ORIGINAL BUDGET'!$F83,"")</f>
        <v/>
      </c>
      <c r="D34" s="3154"/>
      <c r="E34" s="3155"/>
      <c r="F34" s="3155"/>
      <c r="G34" s="3156"/>
      <c r="H34" s="2116"/>
      <c r="I34" s="2116"/>
      <c r="J34" s="2112">
        <v>15</v>
      </c>
      <c r="K34" s="121" t="str">
        <f>IF('BR1'!$B83&gt;0,'BR1'!$B83,"")</f>
        <v/>
      </c>
      <c r="L34" s="20" t="str">
        <f>IF('BR1'!$F83&gt;0,'BR1'!$F83,"")</f>
        <v/>
      </c>
      <c r="M34" s="3136">
        <f t="shared" si="0"/>
        <v>0</v>
      </c>
      <c r="N34" s="3137"/>
      <c r="O34" s="3137">
        <f t="shared" si="1"/>
        <v>0</v>
      </c>
      <c r="P34" s="3138"/>
      <c r="Q34" s="2116"/>
      <c r="R34" s="2116"/>
      <c r="S34" s="2112">
        <v>15</v>
      </c>
      <c r="T34" s="121" t="str">
        <f>IF('BR2'!$B83&gt;0,'BR2'!$B83,"")</f>
        <v/>
      </c>
      <c r="U34" s="20" t="str">
        <f>IF('BR2'!$F83&gt;0,'BR2'!$F83,"")</f>
        <v/>
      </c>
      <c r="V34" s="3136">
        <f t="shared" si="2"/>
        <v>0</v>
      </c>
      <c r="W34" s="3137"/>
      <c r="X34" s="3137">
        <f t="shared" si="3"/>
        <v>0</v>
      </c>
      <c r="Y34" s="3138"/>
      <c r="Z34" s="2116"/>
      <c r="AA34" s="2116"/>
      <c r="AB34" s="2112">
        <v>15</v>
      </c>
      <c r="AC34" s="121" t="str">
        <f>IF('BR3'!$B83&gt;0,'BR3'!$B83,"")</f>
        <v/>
      </c>
      <c r="AD34" s="20" t="str">
        <f>IF('BR3'!$F83&gt;0,'BR3'!$F83,"")</f>
        <v/>
      </c>
      <c r="AE34" s="3136">
        <f t="shared" si="4"/>
        <v>0</v>
      </c>
      <c r="AF34" s="3137"/>
      <c r="AG34" s="3137">
        <f t="shared" si="5"/>
        <v>0</v>
      </c>
      <c r="AH34" s="3138"/>
      <c r="AI34" s="2116"/>
      <c r="AJ34" s="2116"/>
      <c r="AK34" s="2116"/>
    </row>
    <row r="35" spans="1:37" hidden="1"/>
    <row r="36" spans="1:37" hidden="1"/>
    <row r="37" spans="1:37" hidden="1"/>
    <row r="38" spans="1:37" hidden="1"/>
    <row r="39" spans="1:37" hidden="1"/>
    <row r="40" spans="1:37" hidden="1"/>
    <row r="41" spans="1:37" hidden="1">
      <c r="L41" s="66"/>
    </row>
  </sheetData>
  <sheetProtection password="CC2D" sheet="1" objects="1" scenarios="1" selectLockedCells="1"/>
  <dataConsolidate/>
  <mergeCells count="95">
    <mergeCell ref="M29:P29"/>
    <mergeCell ref="AE26:AH26"/>
    <mergeCell ref="AE34:AH34"/>
    <mergeCell ref="AE30:AH30"/>
    <mergeCell ref="AE29:AH29"/>
    <mergeCell ref="V28:Y28"/>
    <mergeCell ref="AE31:AH31"/>
    <mergeCell ref="AE28:AH28"/>
    <mergeCell ref="AE27:AH27"/>
    <mergeCell ref="AE32:AH32"/>
    <mergeCell ref="V27:Y27"/>
    <mergeCell ref="D32:G32"/>
    <mergeCell ref="D28:G28"/>
    <mergeCell ref="V29:Y29"/>
    <mergeCell ref="V30:Y30"/>
    <mergeCell ref="D34:G34"/>
    <mergeCell ref="V34:Y34"/>
    <mergeCell ref="V32:Y32"/>
    <mergeCell ref="D33:G33"/>
    <mergeCell ref="D30:G30"/>
    <mergeCell ref="D31:G31"/>
    <mergeCell ref="M32:P32"/>
    <mergeCell ref="M34:P34"/>
    <mergeCell ref="V33:Y33"/>
    <mergeCell ref="M33:P33"/>
    <mergeCell ref="M30:P30"/>
    <mergeCell ref="M31:P31"/>
    <mergeCell ref="V21:Y21"/>
    <mergeCell ref="V22:Y22"/>
    <mergeCell ref="V23:Y23"/>
    <mergeCell ref="V24:Y24"/>
    <mergeCell ref="V31:Y31"/>
    <mergeCell ref="M22:P22"/>
    <mergeCell ref="M24:P24"/>
    <mergeCell ref="M23:P23"/>
    <mergeCell ref="D26:G26"/>
    <mergeCell ref="M28:P28"/>
    <mergeCell ref="M25:P25"/>
    <mergeCell ref="D27:G27"/>
    <mergeCell ref="M26:P26"/>
    <mergeCell ref="M27:P27"/>
    <mergeCell ref="D29:G29"/>
    <mergeCell ref="D25:G25"/>
    <mergeCell ref="D23:G23"/>
    <mergeCell ref="D24:G24"/>
    <mergeCell ref="D21:G21"/>
    <mergeCell ref="D22:G22"/>
    <mergeCell ref="D20:G20"/>
    <mergeCell ref="M17:P17"/>
    <mergeCell ref="M19:P19"/>
    <mergeCell ref="D19:G19"/>
    <mergeCell ref="M20:P20"/>
    <mergeCell ref="M21:P21"/>
    <mergeCell ref="S3:Y3"/>
    <mergeCell ref="S4:Y4"/>
    <mergeCell ref="V12:Y12"/>
    <mergeCell ref="D13:G13"/>
    <mergeCell ref="D17:G17"/>
    <mergeCell ref="D14:G14"/>
    <mergeCell ref="D16:G16"/>
    <mergeCell ref="M16:P16"/>
    <mergeCell ref="A3:G3"/>
    <mergeCell ref="A4:G4"/>
    <mergeCell ref="D12:G12"/>
    <mergeCell ref="J3:P3"/>
    <mergeCell ref="J4:P4"/>
    <mergeCell ref="O8:P8"/>
    <mergeCell ref="M14:P14"/>
    <mergeCell ref="M13:P13"/>
    <mergeCell ref="AB4:AH4"/>
    <mergeCell ref="AG8:AH8"/>
    <mergeCell ref="AE19:AH19"/>
    <mergeCell ref="V16:Y16"/>
    <mergeCell ref="V17:Y17"/>
    <mergeCell ref="M12:P12"/>
    <mergeCell ref="V19:Y19"/>
    <mergeCell ref="AE12:AH12"/>
    <mergeCell ref="V13:Y13"/>
    <mergeCell ref="V14:Y14"/>
    <mergeCell ref="AB3:AH3"/>
    <mergeCell ref="X8:Y8"/>
    <mergeCell ref="V25:Y25"/>
    <mergeCell ref="V26:Y26"/>
    <mergeCell ref="AE33:AH33"/>
    <mergeCell ref="AE13:AH13"/>
    <mergeCell ref="AE14:AH14"/>
    <mergeCell ref="AE16:AH16"/>
    <mergeCell ref="AE17:AH17"/>
    <mergeCell ref="AE25:AH25"/>
    <mergeCell ref="AE22:AH22"/>
    <mergeCell ref="AE23:AH23"/>
    <mergeCell ref="AE24:AH24"/>
    <mergeCell ref="AE20:AH20"/>
    <mergeCell ref="AE21:AH21"/>
    <mergeCell ref="V20:Y20"/>
  </mergeCells>
  <phoneticPr fontId="23" type="noConversion"/>
  <conditionalFormatting sqref="F10">
    <cfRule type="cellIs" dxfId="24" priority="10" operator="equal">
      <formula>"Not Active"</formula>
    </cfRule>
  </conditionalFormatting>
  <conditionalFormatting sqref="O10">
    <cfRule type="cellIs" dxfId="23" priority="8" operator="equal">
      <formula>"Not Active"</formula>
    </cfRule>
  </conditionalFormatting>
  <conditionalFormatting sqref="X10">
    <cfRule type="cellIs" dxfId="22" priority="6" operator="equal">
      <formula>"Not Active"</formula>
    </cfRule>
  </conditionalFormatting>
  <conditionalFormatting sqref="AG10">
    <cfRule type="cellIs" dxfId="21" priority="4" operator="equal">
      <formula>"Not Active"</formula>
    </cfRule>
  </conditionalFormatting>
  <dataValidations xWindow="407" yWindow="245" count="5">
    <dataValidation allowBlank="1" showInputMessage="1" showErrorMessage="1" promptTitle="Set Print Area Instructions" prompt="_x000a_Excel 2010:_x000a__x000a_On the Page Layout tab, in the Page Setup group, click Print Area, and then click Set Print Area." sqref="S19:Y34 A19:G19 K3:K7 J19:P34 T3:T7 AB3:AB34 AD3:AH34 AC3:AC7 AC9:AC34 L3:P18 J3:J18 K9:K18 U3:Y18 S3:S18 T9:T18"/>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Travel Expense Justification" sqref="D13:G13"/>
    <dataValidation allowBlank="1" showInputMessage="1" showErrorMessage="1" prompt="Enter Training Expense Justification" sqref="D17:G17"/>
    <dataValidation allowBlank="1" showInputMessage="1" showErrorMessage="1" prompt="Enter Operating Expense Justification" sqref="D20:G24"/>
  </dataValidations>
  <hyperlinks>
    <hyperlink ref="G2" location="'J-Oper'!A3:F35" tooltip="SET PRINT AREA" display="Set Print Area"/>
    <hyperlink ref="C2" location="'J-Oper'!J1:Z1" tooltip="BR1" display="BR1"/>
    <hyperlink ref="E2" location="'J-Oper'!AB1:AK1" tooltip="BR3" display="BR3"/>
    <hyperlink ref="P2" location="'J-Oper'!J3:P35" tooltip="SET PRINT AREA" display="Set Print Area"/>
    <hyperlink ref="Y2" location="'J-Oper'!S3:Y35" tooltip="SET PRINT AREA" display="Set Print Area"/>
    <hyperlink ref="AH2" location="'J-Oper'!AB3:AH35" tooltip="SET PRINT AREA" display="Set Print Area"/>
    <hyperlink ref="K2" location="'J-Oper'!A1:F1" tooltip="ORIGINAL" display="ORIGINAL"/>
    <hyperlink ref="T2" location="'J-Oper'!A1:F1" tooltip="ORIGINAL" display="ORIGINAL"/>
    <hyperlink ref="AC2" location="'J-Oper'!A1:F1" tooltip="ORIGINAL" display="ORIGINAL"/>
    <hyperlink ref="M2" location="'J-Oper'!S1:AI1" tooltip="BR2" display="BR2"/>
    <hyperlink ref="AE2" location="'J-Oper'!S1:X1" tooltip="BR2" display="BR2"/>
    <hyperlink ref="D2" location="'J-Oper'!S1:AI1" tooltip="BR2" display="BR2"/>
    <hyperlink ref="AD2" location="'J-Oper'!J1:Q1" tooltip="BR1" display="BR1"/>
    <hyperlink ref="N2" location="'J-Oper'!AB1:AK1" tooltip="BR3" display="BR3"/>
    <hyperlink ref="W2" location="'J-Oper'!AB1:AK1" tooltip="BR3" display="BR3"/>
    <hyperlink ref="U2" location="'J-Oper'!J1:Z1" tooltip="BR1" display="BR1"/>
  </hyperlinks>
  <printOptions horizontalCentered="1"/>
  <pageMargins left="0.25" right="0.25" top="0.7" bottom="0.3" header="0.1" footer="0.3"/>
  <pageSetup scale="59" fitToHeight="0"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1" id="{F0036217-00E3-463F-9B5E-86866837C702}">
            <xm:f>IF('ORIGINAL BUDGET'!$L$20="Not Active",TRUE, FALSE)</xm:f>
            <x14:dxf>
              <fill>
                <patternFill>
                  <bgColor rgb="FFFF0000"/>
                </patternFill>
              </fill>
            </x14:dxf>
          </x14:cfRule>
          <xm:sqref>B2</xm:sqref>
        </x14:conditionalFormatting>
        <x14:conditionalFormatting xmlns:xm="http://schemas.microsoft.com/office/excel/2006/main">
          <x14:cfRule type="expression" priority="9" id="{47396DEC-1F50-4F4E-AF34-51952E861559}">
            <xm:f>IF('BR1'!$L$20="Not Active",TRUE, FALSE)</xm:f>
            <x14:dxf>
              <fill>
                <patternFill>
                  <bgColor rgb="FFFF0000"/>
                </patternFill>
              </fill>
            </x14:dxf>
          </x14:cfRule>
          <xm:sqref>L2</xm:sqref>
        </x14:conditionalFormatting>
        <x14:conditionalFormatting xmlns:xm="http://schemas.microsoft.com/office/excel/2006/main">
          <x14:cfRule type="expression" priority="7" id="{71F0F885-316F-4977-80B0-7B58C5CF4D40}">
            <xm:f>IF('BR2'!$L$20="NOT ACTIVE",TRUE, FALSE)</xm:f>
            <x14:dxf>
              <fill>
                <patternFill>
                  <bgColor rgb="FFFF0000"/>
                </patternFill>
              </fill>
            </x14:dxf>
          </x14:cfRule>
          <xm:sqref>V2</xm:sqref>
        </x14:conditionalFormatting>
        <x14:conditionalFormatting xmlns:xm="http://schemas.microsoft.com/office/excel/2006/main">
          <x14:cfRule type="expression" priority="5" id="{119EA81A-2846-441F-A01A-895694160E24}">
            <xm:f>IF('BR3'!$L$20="NOT ACTIVE",TRUE,FALSE)</xm:f>
            <x14:dxf>
              <fill>
                <patternFill>
                  <bgColor rgb="FFFF0000"/>
                </patternFill>
              </fill>
            </x14:dxf>
          </x14:cfRule>
          <xm:sqref>AF2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sheetPr>
  <dimension ref="A1:AF21"/>
  <sheetViews>
    <sheetView showZeros="0" topLeftCell="A2" zoomScale="80" zoomScaleNormal="80" workbookViewId="0">
      <pane ySplit="1" topLeftCell="A3" activePane="bottomLeft" state="frozen"/>
      <selection sqref="A1:M1"/>
      <selection pane="bottomLeft" activeCell="A15" sqref="A15:E15"/>
    </sheetView>
  </sheetViews>
  <sheetFormatPr defaultColWidth="0" defaultRowHeight="15" zeroHeight="1"/>
  <cols>
    <col min="1" max="1" width="25.5703125" style="5" customWidth="1"/>
    <col min="2" max="2" width="15.7109375" style="63" customWidth="1"/>
    <col min="3" max="4" width="13" style="63" customWidth="1"/>
    <col min="5" max="5" width="30.7109375" style="63" customWidth="1"/>
    <col min="6" max="6" width="15.7109375" style="64" customWidth="1"/>
    <col min="7" max="8" width="100.7109375" style="63" hidden="1" customWidth="1"/>
    <col min="9" max="9" width="25.5703125" style="5" hidden="1" customWidth="1"/>
    <col min="10" max="10" width="15.7109375" style="63" hidden="1" customWidth="1"/>
    <col min="11" max="12" width="13" style="63" hidden="1" customWidth="1"/>
    <col min="13" max="13" width="30.7109375" style="63" hidden="1" customWidth="1"/>
    <col min="14" max="14" width="15.7109375" style="64" hidden="1" customWidth="1"/>
    <col min="15" max="16" width="100.7109375" style="63" hidden="1" customWidth="1"/>
    <col min="17" max="17" width="25.5703125" style="5" hidden="1" customWidth="1"/>
    <col min="18" max="18" width="15.7109375" style="63" hidden="1" customWidth="1"/>
    <col min="19" max="20" width="13" style="63" hidden="1" customWidth="1"/>
    <col min="21" max="21" width="30.7109375" style="63" hidden="1" customWidth="1"/>
    <col min="22" max="22" width="15.7109375" style="64" hidden="1" customWidth="1"/>
    <col min="23" max="24" width="100.7109375" style="63" hidden="1" customWidth="1"/>
    <col min="25" max="25" width="25.5703125" style="5" hidden="1" customWidth="1"/>
    <col min="26" max="26" width="15.7109375" style="63" hidden="1" customWidth="1"/>
    <col min="27" max="28" width="13" style="63" hidden="1" customWidth="1"/>
    <col min="29" max="29" width="30.7109375" style="63" hidden="1" customWidth="1"/>
    <col min="30" max="30" width="15.7109375" style="64" hidden="1" customWidth="1"/>
    <col min="31" max="31" width="40.7109375" style="1" hidden="1" customWidth="1"/>
    <col min="32" max="32" width="134.28515625" style="1" hidden="1" customWidth="1"/>
    <col min="33" max="16384" width="9.140625" style="1" hidden="1"/>
  </cols>
  <sheetData>
    <row r="1" spans="1:32" s="63" customFormat="1" ht="12.75" hidden="1" customHeight="1">
      <c r="A1" s="5"/>
      <c r="F1" s="64"/>
      <c r="I1" s="5"/>
      <c r="N1" s="64"/>
      <c r="Q1" s="5"/>
      <c r="V1" s="64"/>
      <c r="Y1" s="5"/>
      <c r="AD1" s="64"/>
    </row>
    <row r="2" spans="1:32" s="118" customFormat="1" ht="27" customHeight="1" thickBot="1">
      <c r="A2" s="294" t="s">
        <v>153</v>
      </c>
      <c r="B2" s="2725"/>
      <c r="C2" s="2724" t="s">
        <v>141</v>
      </c>
      <c r="D2" s="2724" t="s">
        <v>142</v>
      </c>
      <c r="F2" s="42" t="s">
        <v>161</v>
      </c>
      <c r="I2" s="31" t="s">
        <v>153</v>
      </c>
      <c r="J2" s="294" t="s">
        <v>140</v>
      </c>
      <c r="K2" s="31" t="s">
        <v>141</v>
      </c>
      <c r="L2" s="31" t="s">
        <v>142</v>
      </c>
      <c r="N2" s="42" t="s">
        <v>161</v>
      </c>
      <c r="Q2" s="31" t="s">
        <v>153</v>
      </c>
      <c r="R2" s="31" t="s">
        <v>140</v>
      </c>
      <c r="S2" s="290" t="s">
        <v>141</v>
      </c>
      <c r="T2" s="31" t="s">
        <v>142</v>
      </c>
      <c r="V2" s="42" t="s">
        <v>161</v>
      </c>
      <c r="Y2" s="31" t="s">
        <v>153</v>
      </c>
      <c r="Z2" s="31" t="s">
        <v>140</v>
      </c>
      <c r="AA2" s="31" t="s">
        <v>141</v>
      </c>
      <c r="AB2" s="290" t="s">
        <v>142</v>
      </c>
      <c r="AD2" s="42" t="s">
        <v>161</v>
      </c>
      <c r="AE2" s="213"/>
      <c r="AF2" s="213"/>
    </row>
    <row r="3" spans="1:32" ht="24" customHeight="1">
      <c r="A3" s="3169" t="s">
        <v>55</v>
      </c>
      <c r="B3" s="3161"/>
      <c r="C3" s="3161"/>
      <c r="D3" s="3161"/>
      <c r="E3" s="3161"/>
      <c r="F3" s="3170"/>
      <c r="G3" s="213"/>
      <c r="H3" s="213"/>
      <c r="I3" s="3169" t="s">
        <v>55</v>
      </c>
      <c r="J3" s="3161"/>
      <c r="K3" s="3161"/>
      <c r="L3" s="3161"/>
      <c r="M3" s="3161"/>
      <c r="N3" s="3170"/>
      <c r="O3" s="213"/>
      <c r="P3" s="213"/>
      <c r="Q3" s="3160" t="s">
        <v>55</v>
      </c>
      <c r="R3" s="3161"/>
      <c r="S3" s="3161"/>
      <c r="T3" s="3161"/>
      <c r="U3" s="3161"/>
      <c r="V3" s="3162"/>
      <c r="W3" s="213"/>
      <c r="X3" s="213"/>
      <c r="Y3" s="3169" t="s">
        <v>55</v>
      </c>
      <c r="Z3" s="3161"/>
      <c r="AA3" s="3161"/>
      <c r="AB3" s="3161"/>
      <c r="AC3" s="3161"/>
      <c r="AD3" s="3170"/>
      <c r="AE3" s="115"/>
      <c r="AF3" s="115"/>
    </row>
    <row r="4" spans="1:32" ht="24" customHeight="1" thickBot="1">
      <c r="A4" s="3171" t="s">
        <v>369</v>
      </c>
      <c r="B4" s="3172"/>
      <c r="C4" s="3172"/>
      <c r="D4" s="3172"/>
      <c r="E4" s="3172"/>
      <c r="F4" s="3173"/>
      <c r="G4" s="213"/>
      <c r="H4" s="213"/>
      <c r="I4" s="3171" t="str">
        <f>'J-Capl'!A4</f>
        <v>CAPITAL COSTS</v>
      </c>
      <c r="J4" s="3172"/>
      <c r="K4" s="3172"/>
      <c r="L4" s="3172"/>
      <c r="M4" s="3172"/>
      <c r="N4" s="3173"/>
      <c r="O4" s="213"/>
      <c r="P4" s="213"/>
      <c r="Q4" s="3177" t="str">
        <f>'J-Capl'!A4</f>
        <v>CAPITAL COSTS</v>
      </c>
      <c r="R4" s="3172"/>
      <c r="S4" s="3172"/>
      <c r="T4" s="3172"/>
      <c r="U4" s="3172"/>
      <c r="V4" s="3178"/>
      <c r="W4" s="213"/>
      <c r="X4" s="213"/>
      <c r="Y4" s="3171" t="str">
        <f>'J-Capl'!A4</f>
        <v>CAPITAL COSTS</v>
      </c>
      <c r="Z4" s="3172"/>
      <c r="AA4" s="3172"/>
      <c r="AB4" s="3172"/>
      <c r="AC4" s="3172"/>
      <c r="AD4" s="3173"/>
      <c r="AE4" s="115"/>
      <c r="AF4" s="115"/>
    </row>
    <row r="5" spans="1:32" ht="18" customHeight="1">
      <c r="A5" s="215"/>
      <c r="B5" s="103"/>
      <c r="C5" s="45"/>
      <c r="D5" s="45"/>
      <c r="E5" s="45"/>
      <c r="F5" s="206" t="str">
        <f>TemplateVersion</f>
        <v>Rev. 11/07/2018</v>
      </c>
      <c r="G5" s="213"/>
      <c r="H5" s="213"/>
      <c r="I5" s="215"/>
      <c r="J5" s="103"/>
      <c r="K5" s="45"/>
      <c r="L5" s="45"/>
      <c r="M5" s="45"/>
      <c r="N5" s="206" t="str">
        <f>TemplateVersion</f>
        <v>Rev. 11/07/2018</v>
      </c>
      <c r="O5" s="213"/>
      <c r="P5" s="213"/>
      <c r="Q5" s="103"/>
      <c r="R5" s="103"/>
      <c r="S5" s="22"/>
      <c r="T5" s="22"/>
      <c r="U5" s="22"/>
      <c r="V5" s="207" t="str">
        <f>TemplateVersion</f>
        <v>Rev. 11/07/2018</v>
      </c>
      <c r="W5" s="213"/>
      <c r="X5" s="213"/>
      <c r="Y5" s="215"/>
      <c r="Z5" s="103"/>
      <c r="AA5" s="45"/>
      <c r="AB5" s="45"/>
      <c r="AC5" s="45"/>
      <c r="AD5" s="206" t="str">
        <f>TemplateVersion</f>
        <v>Rev. 11/07/2018</v>
      </c>
      <c r="AE5" s="115"/>
      <c r="AF5" s="115"/>
    </row>
    <row r="6" spans="1:32" ht="25.5" customHeight="1">
      <c r="A6" s="215" t="s">
        <v>328</v>
      </c>
      <c r="B6" s="103" t="str">
        <f>'ORIGINAL BUDGET'!C4</f>
        <v>RFA# 19-10004</v>
      </c>
      <c r="C6" s="33"/>
      <c r="D6" s="216"/>
      <c r="E6" s="33"/>
      <c r="F6" s="46"/>
      <c r="G6" s="213"/>
      <c r="H6" s="213"/>
      <c r="I6" s="215" t="s">
        <v>328</v>
      </c>
      <c r="J6" s="103" t="str">
        <f>B6</f>
        <v>RFA# 19-10004</v>
      </c>
      <c r="K6" s="33"/>
      <c r="L6" s="216"/>
      <c r="M6" s="33"/>
      <c r="N6" s="46"/>
      <c r="O6" s="213"/>
      <c r="P6" s="213"/>
      <c r="Q6" s="103" t="s">
        <v>328</v>
      </c>
      <c r="R6" s="103" t="str">
        <f>B6</f>
        <v>RFA# 19-10004</v>
      </c>
      <c r="S6" s="33"/>
      <c r="T6" s="104"/>
      <c r="U6" s="33"/>
      <c r="V6" s="23"/>
      <c r="W6" s="213"/>
      <c r="X6" s="213"/>
      <c r="Y6" s="215" t="s">
        <v>328</v>
      </c>
      <c r="Z6" s="103" t="str">
        <f>B6</f>
        <v>RFA# 19-10004</v>
      </c>
      <c r="AA6" s="33"/>
      <c r="AB6" s="216"/>
      <c r="AC6" s="33"/>
      <c r="AD6" s="46"/>
      <c r="AE6" s="115"/>
      <c r="AF6" s="115"/>
    </row>
    <row r="7" spans="1:32" ht="15.75">
      <c r="A7" s="215" t="s">
        <v>57</v>
      </c>
      <c r="B7" s="103">
        <f>'ORIGINAL BUDGET'!C5</f>
        <v>0</v>
      </c>
      <c r="C7" s="33"/>
      <c r="D7" s="216"/>
      <c r="E7" s="33"/>
      <c r="F7" s="46"/>
      <c r="G7" s="213"/>
      <c r="H7" s="213"/>
      <c r="I7" s="215" t="s">
        <v>57</v>
      </c>
      <c r="J7" s="103">
        <f>B7</f>
        <v>0</v>
      </c>
      <c r="K7" s="33"/>
      <c r="L7" s="216"/>
      <c r="M7" s="33"/>
      <c r="N7" s="46"/>
      <c r="O7" s="213"/>
      <c r="P7" s="213"/>
      <c r="Q7" s="103" t="s">
        <v>57</v>
      </c>
      <c r="R7" s="103">
        <f>B7</f>
        <v>0</v>
      </c>
      <c r="S7" s="33"/>
      <c r="T7" s="104"/>
      <c r="U7" s="33"/>
      <c r="V7" s="23"/>
      <c r="W7" s="213"/>
      <c r="X7" s="213"/>
      <c r="Y7" s="215" t="s">
        <v>57</v>
      </c>
      <c r="Z7" s="103">
        <f>B7</f>
        <v>0</v>
      </c>
      <c r="AA7" s="33"/>
      <c r="AB7" s="216"/>
      <c r="AC7" s="33"/>
      <c r="AD7" s="46"/>
      <c r="AE7" s="115"/>
      <c r="AF7" s="115"/>
    </row>
    <row r="8" spans="1:32" ht="15.75">
      <c r="A8" s="2804" t="s">
        <v>370</v>
      </c>
      <c r="B8" s="103">
        <f>'ORIGINAL BUDGET'!C6</f>
        <v>0</v>
      </c>
      <c r="C8" s="28"/>
      <c r="D8" s="44"/>
      <c r="E8" s="44"/>
      <c r="F8" s="46"/>
      <c r="G8" s="213"/>
      <c r="H8" s="213"/>
      <c r="I8" s="215" t="s">
        <v>370</v>
      </c>
      <c r="J8" s="103">
        <f>B8</f>
        <v>0</v>
      </c>
      <c r="K8" s="28"/>
      <c r="L8" s="44"/>
      <c r="M8" s="44"/>
      <c r="N8" s="46"/>
      <c r="O8" s="213"/>
      <c r="P8" s="213"/>
      <c r="Q8" s="215" t="s">
        <v>370</v>
      </c>
      <c r="R8" s="103">
        <f>B8</f>
        <v>0</v>
      </c>
      <c r="S8" s="28"/>
      <c r="T8" s="40"/>
      <c r="U8" s="40"/>
      <c r="V8" s="23"/>
      <c r="W8" s="213"/>
      <c r="X8" s="213"/>
      <c r="Y8" s="215" t="s">
        <v>370</v>
      </c>
      <c r="Z8" s="103">
        <f>B8</f>
        <v>0</v>
      </c>
      <c r="AA8" s="28"/>
      <c r="AB8" s="44"/>
      <c r="AC8" s="44"/>
      <c r="AD8" s="46"/>
      <c r="AE8" s="115"/>
      <c r="AF8" s="115"/>
    </row>
    <row r="9" spans="1:32" ht="15.75">
      <c r="A9" s="215" t="s">
        <v>129</v>
      </c>
      <c r="B9" s="103" t="str">
        <f>'ORIGINAL BUDGET'!F2</f>
        <v>2020-2021</v>
      </c>
      <c r="C9" s="28" t="s">
        <v>153</v>
      </c>
      <c r="D9" s="44"/>
      <c r="E9" s="103"/>
      <c r="F9" s="46"/>
      <c r="G9" s="213"/>
      <c r="H9" s="213"/>
      <c r="I9" s="215" t="s">
        <v>129</v>
      </c>
      <c r="J9" s="103" t="str">
        <f>B9</f>
        <v>2020-2021</v>
      </c>
      <c r="K9" s="28" t="s">
        <v>140</v>
      </c>
      <c r="L9" s="44"/>
      <c r="M9" s="103"/>
      <c r="N9" s="46"/>
      <c r="O9" s="213"/>
      <c r="P9" s="213"/>
      <c r="Q9" s="103" t="s">
        <v>129</v>
      </c>
      <c r="R9" s="103" t="str">
        <f>B9</f>
        <v>2020-2021</v>
      </c>
      <c r="S9" s="28" t="s">
        <v>141</v>
      </c>
      <c r="T9" s="40"/>
      <c r="U9" s="103"/>
      <c r="V9" s="23"/>
      <c r="W9" s="213"/>
      <c r="X9" s="213"/>
      <c r="Y9" s="215" t="s">
        <v>129</v>
      </c>
      <c r="Z9" s="103" t="str">
        <f>B9</f>
        <v>2020-2021</v>
      </c>
      <c r="AA9" s="28" t="s">
        <v>142</v>
      </c>
      <c r="AB9" s="44"/>
      <c r="AC9" s="103"/>
      <c r="AD9" s="46"/>
      <c r="AE9" s="115"/>
      <c r="AF9" s="115"/>
    </row>
    <row r="10" spans="1:32" ht="15.75">
      <c r="A10" s="215"/>
      <c r="B10" s="103"/>
      <c r="C10" s="102"/>
      <c r="D10" s="102"/>
      <c r="E10" s="102"/>
      <c r="F10" s="46"/>
      <c r="G10" s="213"/>
      <c r="H10" s="213"/>
      <c r="I10" s="215"/>
      <c r="J10" s="103"/>
      <c r="K10" s="102"/>
      <c r="L10" s="102"/>
      <c r="M10" s="102"/>
      <c r="N10" s="46"/>
      <c r="O10" s="213"/>
      <c r="P10" s="213"/>
      <c r="Q10" s="103"/>
      <c r="R10" s="103"/>
      <c r="S10" s="102"/>
      <c r="T10" s="102"/>
      <c r="U10" s="102"/>
      <c r="V10" s="23"/>
      <c r="W10" s="213"/>
      <c r="X10" s="213"/>
      <c r="Y10" s="215"/>
      <c r="Z10" s="103"/>
      <c r="AA10" s="102"/>
      <c r="AB10" s="102"/>
      <c r="AC10" s="102"/>
      <c r="AD10" s="46"/>
      <c r="AE10" s="115"/>
      <c r="AF10" s="115"/>
    </row>
    <row r="11" spans="1:32" ht="15.75">
      <c r="A11" s="215"/>
      <c r="B11" s="342" t="str">
        <f>IF('BR3'!$L$20="ACTIVE","The BR3 is currently Active",IF('BR2'!$L$20="ACTIVE","The BR2 is currently Active",IF('BR1'!$L$20="ACTIVE","The BR1 is currently Active","")))</f>
        <v/>
      </c>
      <c r="C11" s="102"/>
      <c r="D11" s="102"/>
      <c r="E11" s="102"/>
      <c r="F11" s="217"/>
      <c r="G11" s="213"/>
      <c r="H11" s="213"/>
      <c r="I11" s="215"/>
      <c r="J11" s="342" t="str">
        <f>IF('BR3'!$L$20="ACTIVE","The BR3 is currently Active",IF('BR2'!$L$20="ACTIVE","The BR2 is currently Active",IF('BR1'!$L$20="ACTIVE","","The Original budget is currently Active")))</f>
        <v>The Original budget is currently Active</v>
      </c>
      <c r="K11" s="102"/>
      <c r="L11" s="102"/>
      <c r="M11" s="102"/>
      <c r="N11" s="217"/>
      <c r="O11" s="213"/>
      <c r="P11" s="213"/>
      <c r="Q11" s="103"/>
      <c r="R11" s="342" t="str">
        <f>IF('BR3'!$L$20="ACTIVE","The BR3 is currently Active",IF('BR2'!$L$20="ACTIVE","",IF('BR1'!$L$20="ACTIVE","The BR1 is currently Active","The Original budget is currently Active")))</f>
        <v>The Original budget is currently Active</v>
      </c>
      <c r="S11" s="102"/>
      <c r="T11" s="102"/>
      <c r="U11" s="102"/>
      <c r="V11" s="102"/>
      <c r="W11" s="213"/>
      <c r="X11" s="213"/>
      <c r="Y11" s="215"/>
      <c r="Z11" s="342" t="str">
        <f>IF('BR3'!$L$20="ACTIVE","",IF('BR2'!$L$20="ACTIVE","The BR2 is currently Active",IF('BR1'!$L$20="ACTIVE","The BR1 is currently Active","The Original budget is currently Active")))</f>
        <v>The Original budget is currently Active</v>
      </c>
      <c r="AA11" s="102"/>
      <c r="AB11" s="102"/>
      <c r="AC11" s="102"/>
      <c r="AD11" s="217"/>
      <c r="AE11" s="115"/>
      <c r="AF11" s="115"/>
    </row>
    <row r="12" spans="1:32" ht="24" customHeight="1">
      <c r="A12" s="215"/>
      <c r="B12" s="3179" t="str">
        <f>IF('ORIGINAL BUDGET'!$L$20="NOT ACTIVE", "NOT ACTIVE", "ACTIVE")</f>
        <v>ACTIVE</v>
      </c>
      <c r="C12" s="3180"/>
      <c r="D12" s="3181"/>
      <c r="E12" s="38"/>
      <c r="F12" s="218"/>
      <c r="G12" s="213"/>
      <c r="H12" s="213"/>
      <c r="I12" s="215"/>
      <c r="J12" s="3174" t="str">
        <f>IF('BR1'!$L$20="Not Active", "NOT ACTIVE", "ACTIVE")</f>
        <v>NOT ACTIVE</v>
      </c>
      <c r="K12" s="3175"/>
      <c r="L12" s="3176"/>
      <c r="M12" s="38"/>
      <c r="N12" s="218"/>
      <c r="O12" s="213"/>
      <c r="P12" s="213"/>
      <c r="Q12" s="103"/>
      <c r="R12" s="3163" t="str">
        <f>IF('BR2'!$L$20="Not Active", "NOT ACTIVE", "ACTIVE")</f>
        <v>NOT ACTIVE</v>
      </c>
      <c r="S12" s="3164"/>
      <c r="T12" s="3165"/>
      <c r="U12" s="38"/>
      <c r="V12" s="105"/>
      <c r="W12" s="213"/>
      <c r="X12" s="213"/>
      <c r="Y12" s="215"/>
      <c r="Z12" s="3174" t="str">
        <f>IF('BR3'!$L$20="Not Active", "NOT ACTIVE", "ACTIVE")</f>
        <v>NOT ACTIVE</v>
      </c>
      <c r="AA12" s="3175"/>
      <c r="AB12" s="3176"/>
      <c r="AC12" s="38"/>
      <c r="AD12" s="218"/>
      <c r="AE12" s="115"/>
      <c r="AF12" s="115"/>
    </row>
    <row r="13" spans="1:32" ht="15.75">
      <c r="A13" s="215"/>
      <c r="B13" s="38"/>
      <c r="C13" s="38"/>
      <c r="D13" s="38"/>
      <c r="E13" s="38"/>
      <c r="F13" s="219"/>
      <c r="G13" s="213"/>
      <c r="H13" s="213"/>
      <c r="I13" s="215"/>
      <c r="J13" s="38"/>
      <c r="K13" s="38"/>
      <c r="L13" s="38"/>
      <c r="M13" s="38"/>
      <c r="N13" s="219"/>
      <c r="O13" s="213"/>
      <c r="P13" s="213"/>
      <c r="Q13" s="103"/>
      <c r="R13" s="38"/>
      <c r="S13" s="38"/>
      <c r="T13" s="38"/>
      <c r="U13" s="38"/>
      <c r="V13" s="106"/>
      <c r="W13" s="213"/>
      <c r="X13" s="213"/>
      <c r="Y13" s="215"/>
      <c r="Z13" s="38"/>
      <c r="AA13" s="38"/>
      <c r="AB13" s="38"/>
      <c r="AC13" s="38"/>
      <c r="AD13" s="219"/>
      <c r="AE13" s="115"/>
      <c r="AF13" s="115"/>
    </row>
    <row r="14" spans="1:32" ht="31.5">
      <c r="A14" s="220"/>
      <c r="B14" s="221" t="s">
        <v>378</v>
      </c>
      <c r="C14" s="221"/>
      <c r="D14" s="221"/>
      <c r="E14" s="221"/>
      <c r="F14" s="222" t="s">
        <v>61</v>
      </c>
      <c r="G14" s="213"/>
      <c r="H14" s="213"/>
      <c r="I14" s="220"/>
      <c r="J14" s="221" t="str">
        <f>'J-Capl'!B14</f>
        <v>Capital Cost Justification</v>
      </c>
      <c r="K14" s="221"/>
      <c r="L14" s="221"/>
      <c r="M14" s="221"/>
      <c r="N14" s="222" t="s">
        <v>61</v>
      </c>
      <c r="O14" s="213"/>
      <c r="P14" s="213"/>
      <c r="Q14" s="103"/>
      <c r="R14" s="38" t="str">
        <f>'J-Capl'!B14</f>
        <v>Capital Cost Justification</v>
      </c>
      <c r="S14" s="38"/>
      <c r="T14" s="38"/>
      <c r="U14" s="38"/>
      <c r="V14" s="21" t="s">
        <v>61</v>
      </c>
      <c r="W14" s="213"/>
      <c r="X14" s="213"/>
      <c r="Y14" s="220"/>
      <c r="Z14" s="221" t="str">
        <f>'J-Capl'!B14</f>
        <v>Capital Cost Justification</v>
      </c>
      <c r="AA14" s="221"/>
      <c r="AB14" s="221"/>
      <c r="AC14" s="221"/>
      <c r="AD14" s="222" t="s">
        <v>61</v>
      </c>
      <c r="AE14" s="115"/>
      <c r="AF14" s="115"/>
    </row>
    <row r="15" spans="1:32" ht="20.100000000000001" customHeight="1">
      <c r="A15" s="3166"/>
      <c r="B15" s="3167"/>
      <c r="C15" s="3167"/>
      <c r="D15" s="3167"/>
      <c r="E15" s="3168"/>
      <c r="F15" s="107"/>
      <c r="G15" s="213"/>
      <c r="H15" s="213"/>
      <c r="I15" s="3166">
        <f>A15</f>
        <v>0</v>
      </c>
      <c r="J15" s="3167"/>
      <c r="K15" s="3167"/>
      <c r="L15" s="3167"/>
      <c r="M15" s="3168"/>
      <c r="N15" s="107">
        <f>F15</f>
        <v>0</v>
      </c>
      <c r="O15" s="213"/>
      <c r="P15" s="213"/>
      <c r="Q15" s="3166">
        <f>I15</f>
        <v>0</v>
      </c>
      <c r="R15" s="3167"/>
      <c r="S15" s="3167"/>
      <c r="T15" s="3167"/>
      <c r="U15" s="3168"/>
      <c r="V15" s="107">
        <f>N15</f>
        <v>0</v>
      </c>
      <c r="W15" s="213"/>
      <c r="X15" s="213"/>
      <c r="Y15" s="3166">
        <f>Q15</f>
        <v>0</v>
      </c>
      <c r="Z15" s="3167"/>
      <c r="AA15" s="3167"/>
      <c r="AB15" s="3167"/>
      <c r="AC15" s="3168"/>
      <c r="AD15" s="107">
        <f>V15</f>
        <v>0</v>
      </c>
      <c r="AE15" s="115"/>
      <c r="AF15" s="115"/>
    </row>
    <row r="16" spans="1:32" ht="20.100000000000001" customHeight="1">
      <c r="A16" s="3166"/>
      <c r="B16" s="3167"/>
      <c r="C16" s="3167"/>
      <c r="D16" s="3167"/>
      <c r="E16" s="3168"/>
      <c r="F16" s="107"/>
      <c r="G16" s="213"/>
      <c r="H16" s="213"/>
      <c r="I16" s="3166">
        <f>A16</f>
        <v>0</v>
      </c>
      <c r="J16" s="3167"/>
      <c r="K16" s="3167"/>
      <c r="L16" s="3167"/>
      <c r="M16" s="3168"/>
      <c r="N16" s="107">
        <f>F16</f>
        <v>0</v>
      </c>
      <c r="O16" s="213"/>
      <c r="P16" s="213"/>
      <c r="Q16" s="3166">
        <f>I16</f>
        <v>0</v>
      </c>
      <c r="R16" s="3167"/>
      <c r="S16" s="3167"/>
      <c r="T16" s="3167"/>
      <c r="U16" s="3168"/>
      <c r="V16" s="107">
        <f>N16</f>
        <v>0</v>
      </c>
      <c r="W16" s="213"/>
      <c r="X16" s="213"/>
      <c r="Y16" s="3166">
        <f>Q16</f>
        <v>0</v>
      </c>
      <c r="Z16" s="3167"/>
      <c r="AA16" s="3167"/>
      <c r="AB16" s="3167"/>
      <c r="AC16" s="3168"/>
      <c r="AD16" s="107">
        <f>V16</f>
        <v>0</v>
      </c>
      <c r="AE16" s="115"/>
      <c r="AF16" s="115"/>
    </row>
    <row r="17" spans="1:32" ht="20.100000000000001" customHeight="1">
      <c r="A17" s="3166"/>
      <c r="B17" s="3167"/>
      <c r="C17" s="3167"/>
      <c r="D17" s="3167"/>
      <c r="E17" s="3168"/>
      <c r="F17" s="107"/>
      <c r="G17" s="213"/>
      <c r="H17" s="213"/>
      <c r="I17" s="3166">
        <f>A17</f>
        <v>0</v>
      </c>
      <c r="J17" s="3167"/>
      <c r="K17" s="3167"/>
      <c r="L17" s="3167"/>
      <c r="M17" s="3168"/>
      <c r="N17" s="107">
        <f>F17</f>
        <v>0</v>
      </c>
      <c r="O17" s="213"/>
      <c r="P17" s="213"/>
      <c r="Q17" s="3166">
        <f>I17</f>
        <v>0</v>
      </c>
      <c r="R17" s="3167"/>
      <c r="S17" s="3167"/>
      <c r="T17" s="3167"/>
      <c r="U17" s="3168"/>
      <c r="V17" s="107">
        <f>N17</f>
        <v>0</v>
      </c>
      <c r="W17" s="213"/>
      <c r="X17" s="213"/>
      <c r="Y17" s="3166">
        <f>Q17</f>
        <v>0</v>
      </c>
      <c r="Z17" s="3167"/>
      <c r="AA17" s="3167"/>
      <c r="AB17" s="3167"/>
      <c r="AC17" s="3168"/>
      <c r="AD17" s="107">
        <f>V17</f>
        <v>0</v>
      </c>
      <c r="AE17" s="115"/>
      <c r="AF17" s="115"/>
    </row>
    <row r="18" spans="1:32" ht="20.100000000000001" customHeight="1">
      <c r="A18" s="3166"/>
      <c r="B18" s="3167"/>
      <c r="C18" s="3167"/>
      <c r="D18" s="3167"/>
      <c r="E18" s="3168"/>
      <c r="F18" s="107"/>
      <c r="G18" s="213"/>
      <c r="H18" s="213"/>
      <c r="I18" s="3166">
        <f>A18</f>
        <v>0</v>
      </c>
      <c r="J18" s="3167"/>
      <c r="K18" s="3167"/>
      <c r="L18" s="3167"/>
      <c r="M18" s="3168"/>
      <c r="N18" s="107">
        <f>F18</f>
        <v>0</v>
      </c>
      <c r="O18" s="213"/>
      <c r="P18" s="213"/>
      <c r="Q18" s="3166">
        <f>I18</f>
        <v>0</v>
      </c>
      <c r="R18" s="3167"/>
      <c r="S18" s="3167"/>
      <c r="T18" s="3167"/>
      <c r="U18" s="3168"/>
      <c r="V18" s="107">
        <f>N18</f>
        <v>0</v>
      </c>
      <c r="W18" s="213"/>
      <c r="X18" s="213"/>
      <c r="Y18" s="3166">
        <f>Q18</f>
        <v>0</v>
      </c>
      <c r="Z18" s="3167"/>
      <c r="AA18" s="3167"/>
      <c r="AB18" s="3167"/>
      <c r="AC18" s="3168"/>
      <c r="AD18" s="107">
        <f>V18</f>
        <v>0</v>
      </c>
      <c r="AE18" s="115"/>
      <c r="AF18" s="115"/>
    </row>
    <row r="19" spans="1:32" ht="20.100000000000001" customHeight="1" thickBot="1">
      <c r="A19" s="3166"/>
      <c r="B19" s="3167"/>
      <c r="C19" s="3167"/>
      <c r="D19" s="3167"/>
      <c r="E19" s="3168"/>
      <c r="F19" s="107"/>
      <c r="G19" s="213"/>
      <c r="H19" s="213"/>
      <c r="I19" s="3166">
        <f>A19</f>
        <v>0</v>
      </c>
      <c r="J19" s="3167"/>
      <c r="K19" s="3167"/>
      <c r="L19" s="3167"/>
      <c r="M19" s="3168"/>
      <c r="N19" s="107">
        <f>F19</f>
        <v>0</v>
      </c>
      <c r="O19" s="213"/>
      <c r="P19" s="213"/>
      <c r="Q19" s="3166">
        <f>I19</f>
        <v>0</v>
      </c>
      <c r="R19" s="3167"/>
      <c r="S19" s="3167"/>
      <c r="T19" s="3167"/>
      <c r="U19" s="3168"/>
      <c r="V19" s="107">
        <f>N19</f>
        <v>0</v>
      </c>
      <c r="W19" s="213"/>
      <c r="X19" s="213"/>
      <c r="Y19" s="3166">
        <f>Q19</f>
        <v>0</v>
      </c>
      <c r="Z19" s="3167"/>
      <c r="AA19" s="3167"/>
      <c r="AB19" s="3167"/>
      <c r="AC19" s="3168"/>
      <c r="AD19" s="107">
        <f>V19</f>
        <v>0</v>
      </c>
      <c r="AE19" s="115"/>
      <c r="AF19" s="115"/>
    </row>
    <row r="20" spans="1:32" ht="16.5" thickBot="1">
      <c r="A20" s="3157" t="s">
        <v>367</v>
      </c>
      <c r="B20" s="3158"/>
      <c r="C20" s="3158"/>
      <c r="D20" s="3158"/>
      <c r="E20" s="3159"/>
      <c r="F20" s="151">
        <f>SUM(F15:F19)</f>
        <v>0</v>
      </c>
      <c r="G20" s="213"/>
      <c r="H20" s="213"/>
      <c r="I20" s="3157" t="str">
        <f>'J-Capl'!A20</f>
        <v>TOTAL CAPITAL COSTS</v>
      </c>
      <c r="J20" s="3158"/>
      <c r="K20" s="3158"/>
      <c r="L20" s="3158"/>
      <c r="M20" s="3159"/>
      <c r="N20" s="151">
        <f>SUM(N15:N19)</f>
        <v>0</v>
      </c>
      <c r="O20" s="213"/>
      <c r="P20" s="213"/>
      <c r="Q20" s="3157" t="str">
        <f>'J-Capl'!A20</f>
        <v>TOTAL CAPITAL COSTS</v>
      </c>
      <c r="R20" s="3158"/>
      <c r="S20" s="3158"/>
      <c r="T20" s="3158"/>
      <c r="U20" s="3159"/>
      <c r="V20" s="151">
        <f>SUM(V15:V19)</f>
        <v>0</v>
      </c>
      <c r="W20" s="213"/>
      <c r="X20" s="213"/>
      <c r="Y20" s="3157" t="str">
        <f>'J-Capl'!A20</f>
        <v>TOTAL CAPITAL COSTS</v>
      </c>
      <c r="Z20" s="3158"/>
      <c r="AA20" s="3158"/>
      <c r="AB20" s="3158"/>
      <c r="AC20" s="3159"/>
      <c r="AD20" s="151">
        <f>SUM(AD15:AD19)</f>
        <v>0</v>
      </c>
      <c r="AE20" s="115"/>
      <c r="AF20" s="115"/>
    </row>
    <row r="21" spans="1:32" s="115" customFormat="1" hidden="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row>
  </sheetData>
  <sheetProtection password="CC2D" sheet="1" objects="1" scenarios="1" selectLockedCells="1"/>
  <mergeCells count="36">
    <mergeCell ref="Y17:AC17"/>
    <mergeCell ref="Y18:AC18"/>
    <mergeCell ref="Y19:AC19"/>
    <mergeCell ref="Q18:U18"/>
    <mergeCell ref="Y16:AC16"/>
    <mergeCell ref="Q16:U16"/>
    <mergeCell ref="Q17:U17"/>
    <mergeCell ref="Q19:U19"/>
    <mergeCell ref="I17:M17"/>
    <mergeCell ref="A19:E19"/>
    <mergeCell ref="I19:M19"/>
    <mergeCell ref="A18:E18"/>
    <mergeCell ref="I18:M18"/>
    <mergeCell ref="A17:E17"/>
    <mergeCell ref="B12:D12"/>
    <mergeCell ref="J12:L12"/>
    <mergeCell ref="A15:E15"/>
    <mergeCell ref="I15:M15"/>
    <mergeCell ref="I16:M16"/>
    <mergeCell ref="A16:E16"/>
    <mergeCell ref="A20:E20"/>
    <mergeCell ref="I20:M20"/>
    <mergeCell ref="Q20:U20"/>
    <mergeCell ref="Y20:AC20"/>
    <mergeCell ref="Q3:V3"/>
    <mergeCell ref="R12:T12"/>
    <mergeCell ref="Q15:U15"/>
    <mergeCell ref="Y3:AD3"/>
    <mergeCell ref="Y4:AD4"/>
    <mergeCell ref="Z12:AB12"/>
    <mergeCell ref="Q4:V4"/>
    <mergeCell ref="Y15:AC15"/>
    <mergeCell ref="A3:F3"/>
    <mergeCell ref="A4:F4"/>
    <mergeCell ref="I3:N3"/>
    <mergeCell ref="I4:N4"/>
  </mergeCells>
  <phoneticPr fontId="23" type="noConversion"/>
  <conditionalFormatting sqref="R12:T12 Z12:AB12 B12:D12 J12:L12">
    <cfRule type="cellIs" dxfId="16" priority="5" stopIfTrue="1" operator="equal">
      <formula>"Not Active"</formula>
    </cfRule>
  </conditionalFormatting>
  <dataValidations count="4">
    <dataValidation allowBlank="1" showInputMessage="1" showErrorMessage="1" promptTitle="Set Print Area Instructions" prompt="_x000a_Excel 2003:_x000a_Click on File&gt;Print Area&gt;Set Print Area_x000a__x000a_Excel 2007/2010:_x000a_On the Page Layout tab, in the Page Setup group, click Print Area, and then click Set Print Area." sqref="Y3:AD3 I3:N3 Q3:V3"/>
    <dataValidation allowBlank="1" showInputMessage="1" showErrorMessage="1" promptTitle="Set Print Area Instructions" prompt="_x000a__x000a_Excel 2016:_x000a__x000a_On the Page Layout tab, in the Page Setup group, click Print Area, and then click Set Print Area." sqref="A3:F3"/>
    <dataValidation allowBlank="1" showInputMessage="1" showErrorMessage="1" prompt="Enter Capital Cost Justification" sqref="A15:E19"/>
    <dataValidation allowBlank="1" showInputMessage="1" showErrorMessage="1" prompt="Enter Amount Budgeted" sqref="F15:F19"/>
  </dataValidations>
  <hyperlinks>
    <hyperlink ref="F2" location="'J-Capl'!A3:E21" tooltip="SET PRINT AREA" display="Set Print Area"/>
    <hyperlink ref="I2" location="'J-Capl'!A1:F1" tooltip="ORIGINAL" display="ORIGINAL"/>
    <hyperlink ref="N2" location="'J-Capl'!I3:N21" tooltip="SET PRINT AREA" display="Set Print Area"/>
    <hyperlink ref="S2" location="'J-Capl'!Q1:V1" tooltip="BR2" display="BR2"/>
    <hyperlink ref="Q2" location="'J-Capl'!A1:F1" tooltip="ORIGINAL" display="ORIGINAL"/>
    <hyperlink ref="V2" location="'J-Capl'!Q3:V21" tooltip="SET PRINT AREA" display="Set Print Area"/>
    <hyperlink ref="AB2" location="'J-Capl'!Y1:AD1" tooltip="BR3" display="BR3"/>
    <hyperlink ref="Y2" location="'J-Capl'!A1:F1" tooltip="ORIGINAL" display="ORIGINAL"/>
    <hyperlink ref="AD2" location="'J-Capl'!Y3:AD21" tooltip="SET PRINT AREA" display="Set Print Area"/>
    <hyperlink ref="T2" location="'J-Capl'!Y1:AF1" tooltip="BR3" display="BR3"/>
    <hyperlink ref="R2" location="'J-Capl'!I1:U1" tooltip="BR1" display="BR1"/>
    <hyperlink ref="Z2" location="'J-Capl'!I1:U1" tooltip="BR1" display="BR1"/>
    <hyperlink ref="K2" location="'J-Capl'!Q1:AC1" tooltip="BR2" display="BR2"/>
    <hyperlink ref="AA2" location="'J-Capl'!Q1:AC1" tooltip="BR2" display="BR2"/>
    <hyperlink ref="L2" location="'J-Capl'!Y1:AF1" tooltip="BR3" display="BR3"/>
    <hyperlink ref="C2" location="'J-Capl'!Q1:AC1" tooltip="BR2" display="BR2"/>
    <hyperlink ref="D2" location="'J-Capl'!Y1:AF1" tooltip="BR3" display="BR3"/>
  </hyperlinks>
  <printOptions horizontalCentered="1"/>
  <pageMargins left="0.25" right="0.25" top="0.97" bottom="0.3" header="0.1" footer="0.3"/>
  <pageSetup scale="70" fitToHeight="0" orientation="portrait" blackAndWhite="1" r:id="rId1"/>
  <headerFooter alignWithMargins="0">
    <oddHeader>&amp;L&amp;12&amp;GMaternal, Child and Adolescent Health Division&amp;C&amp;16&amp;A&amp;R</oddHeader>
    <oddFooter>&amp;L&amp;14&amp;F&amp;C&amp;14&amp;P of &amp;N&amp;R&amp;14Printed: &amp;D &amp;T</oddFooter>
  </headerFooter>
  <colBreaks count="3" manualBreakCount="3">
    <brk id="7" max="1048575" man="1"/>
    <brk id="15" max="1048575" man="1"/>
    <brk id="23"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4" stopIfTrue="1" id="{A7E14CBA-AFF4-4A44-BB55-B49129B284B0}">
            <xm:f>IF('ORIGINAL BUDGET'!$L$20="Not Active",TRUE, FALSE)</xm:f>
            <x14:dxf>
              <fill>
                <patternFill>
                  <bgColor rgb="FFFF0000"/>
                </patternFill>
              </fill>
            </x14:dxf>
          </x14:cfRule>
          <xm:sqref>A2</xm:sqref>
        </x14:conditionalFormatting>
        <x14:conditionalFormatting xmlns:xm="http://schemas.microsoft.com/office/excel/2006/main">
          <x14:cfRule type="expression" priority="3" stopIfTrue="1" id="{035E45E7-FC5F-4B56-AA8A-75E08A8CF57C}">
            <xm:f>IF('BR1'!$L$20="Not Active",TRUE, FALSE)</xm:f>
            <x14:dxf>
              <fill>
                <patternFill>
                  <bgColor rgb="FFFF0000"/>
                </patternFill>
              </fill>
            </x14:dxf>
          </x14:cfRule>
          <xm:sqref>J2</xm:sqref>
        </x14:conditionalFormatting>
        <x14:conditionalFormatting xmlns:xm="http://schemas.microsoft.com/office/excel/2006/main">
          <x14:cfRule type="expression" priority="2" stopIfTrue="1" id="{96D2C1BC-1D7B-4FF4-B545-A65B0D8325BE}">
            <xm:f>IF('BR2'!$L$20="NOT ACTIVE",TRUE, FALSE)</xm:f>
            <x14:dxf>
              <fill>
                <patternFill>
                  <bgColor rgb="FFFF0000"/>
                </patternFill>
              </fill>
            </x14:dxf>
          </x14:cfRule>
          <xm:sqref>S2</xm:sqref>
        </x14:conditionalFormatting>
        <x14:conditionalFormatting xmlns:xm="http://schemas.microsoft.com/office/excel/2006/main">
          <x14:cfRule type="expression" priority="1" stopIfTrue="1" id="{A6B8640C-D440-4AE1-94DE-54076129B3CE}">
            <xm:f>IF('BR3'!$L$20="NOT ACTIVE",TRUE,FALSE)</xm:f>
            <x14:dxf>
              <fill>
                <patternFill>
                  <bgColor rgb="FFFF0000"/>
                </patternFill>
              </fill>
            </x14:dxf>
          </x14:cfRule>
          <xm:sqref>AB2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A22492079F697C4CB25F2310732F4AD9" ma:contentTypeVersion="3" ma:contentTypeDescription="Create a new document." ma:contentTypeScope="" ma:versionID="3731b4870c634ca035c6d151ad6f41a5">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a43f26227bf451d329419592fdf8895b"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E64E9-22E8-4C67-82CA-C40B44260511}"/>
</file>

<file path=customXml/itemProps2.xml><?xml version="1.0" encoding="utf-8"?>
<ds:datastoreItem xmlns:ds="http://schemas.openxmlformats.org/officeDocument/2006/customXml" ds:itemID="{7A573FEE-84A5-4C22-8C3A-3FA65ECA449A}"/>
</file>

<file path=customXml/itemProps3.xml><?xml version="1.0" encoding="utf-8"?>
<ds:datastoreItem xmlns:ds="http://schemas.openxmlformats.org/officeDocument/2006/customXml" ds:itemID="{E44CD9D2-20A3-45CE-9D3F-024BF965D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67</vt:i4>
      </vt:variant>
    </vt:vector>
  </HeadingPairs>
  <TitlesOfParts>
    <vt:vector size="86" baseType="lpstr">
      <vt:lpstr>GUIDE (OLD)</vt:lpstr>
      <vt:lpstr>GUIDE</vt:lpstr>
      <vt:lpstr>ORIGINAL BUDGET</vt:lpstr>
      <vt:lpstr>BR1</vt:lpstr>
      <vt:lpstr>BR2</vt:lpstr>
      <vt:lpstr>BR3</vt:lpstr>
      <vt:lpstr>J-Pers</vt:lpstr>
      <vt:lpstr>J-Oper</vt:lpstr>
      <vt:lpstr>J-Capl</vt:lpstr>
      <vt:lpstr>J-Other</vt:lpstr>
      <vt:lpstr>Q1 Inv</vt:lpstr>
      <vt:lpstr>Q2 Inv</vt:lpstr>
      <vt:lpstr>Q3 Inv</vt:lpstr>
      <vt:lpstr>Q4 Inv</vt:lpstr>
      <vt:lpstr>Sup Inv</vt:lpstr>
      <vt:lpstr>Fund Rec</vt:lpstr>
      <vt:lpstr>Notes</vt:lpstr>
      <vt:lpstr>DATA</vt:lpstr>
      <vt:lpstr>Template Notes</vt:lpstr>
      <vt:lpstr>Activation</vt:lpstr>
      <vt:lpstr>AgencyList</vt:lpstr>
      <vt:lpstr>AgencyTable_Cities</vt:lpstr>
      <vt:lpstr>DATA!BudgetType</vt:lpstr>
      <vt:lpstr>'ORIGINAL BUDGET'!BudgetType</vt:lpstr>
      <vt:lpstr>Currentbudget</vt:lpstr>
      <vt:lpstr>FiscalYear</vt:lpstr>
      <vt:lpstr>Indirect_Cost_Options</vt:lpstr>
      <vt:lpstr>DATA!MCFtype</vt:lpstr>
      <vt:lpstr>MCFType</vt:lpstr>
      <vt:lpstr>'BR1'!PCACodes</vt:lpstr>
      <vt:lpstr>'BR2'!PCACodes</vt:lpstr>
      <vt:lpstr>'BR3'!PCACodes</vt:lpstr>
      <vt:lpstr>DATA!PCACodes</vt:lpstr>
      <vt:lpstr>'ORIGINAL BUDGET'!PCACodes</vt:lpstr>
      <vt:lpstr>'Q1 Inv'!PCACodes</vt:lpstr>
      <vt:lpstr>'Q2 Inv'!PCACodes</vt:lpstr>
      <vt:lpstr>'Q3 Inv'!PCACodes</vt:lpstr>
      <vt:lpstr>'Q4 Inv'!PCACodes</vt:lpstr>
      <vt:lpstr>'Sup Inv'!PCACodes</vt:lpstr>
      <vt:lpstr>'BR1'!PCATitles</vt:lpstr>
      <vt:lpstr>'BR2'!PCATitles</vt:lpstr>
      <vt:lpstr>'BR3'!PCATitles</vt:lpstr>
      <vt:lpstr>DATA!PCATitles</vt:lpstr>
      <vt:lpstr>'ORIGINAL BUDGET'!PCATitles</vt:lpstr>
      <vt:lpstr>'Q1 Inv'!PCATitles</vt:lpstr>
      <vt:lpstr>'Q2 Inv'!PCATitles</vt:lpstr>
      <vt:lpstr>'Q3 Inv'!PCATitles</vt:lpstr>
      <vt:lpstr>'Q4 Inv'!PCATitles</vt:lpstr>
      <vt:lpstr>'Sup Inv'!PCATitles</vt:lpstr>
      <vt:lpstr>'BR1'!Print_Area</vt:lpstr>
      <vt:lpstr>'BR2'!Print_Area</vt:lpstr>
      <vt:lpstr>'BR3'!Print_Area</vt:lpstr>
      <vt:lpstr>'Fund Rec'!Print_Area</vt:lpstr>
      <vt:lpstr>GUIDE!Print_Area</vt:lpstr>
      <vt:lpstr>'GUIDE (OLD)'!Print_Area</vt:lpstr>
      <vt:lpstr>'J-Capl'!Print_Area</vt:lpstr>
      <vt:lpstr>'J-Oper'!Print_Area</vt:lpstr>
      <vt:lpstr>'J-Other'!Print_Area</vt:lpstr>
      <vt:lpstr>'J-Pers'!Print_Area</vt:lpstr>
      <vt:lpstr>Notes!Print_Area</vt:lpstr>
      <vt:lpstr>'ORIGINAL BUDGET'!Print_Area</vt:lpstr>
      <vt:lpstr>'Q1 Inv'!Print_Area</vt:lpstr>
      <vt:lpstr>'Q2 Inv'!Print_Area</vt:lpstr>
      <vt:lpstr>'Q3 Inv'!Print_Area</vt:lpstr>
      <vt:lpstr>'Q4 Inv'!Print_Area</vt:lpstr>
      <vt:lpstr>'Sup Inv'!Print_Area</vt:lpstr>
      <vt:lpstr>'BR1'!Print_Titles</vt:lpstr>
      <vt:lpstr>'BR2'!Print_Titles</vt:lpstr>
      <vt:lpstr>'BR3'!Print_Titles</vt:lpstr>
      <vt:lpstr>'J-Oper'!Print_Titles</vt:lpstr>
      <vt:lpstr>'J-Other'!Print_Titles</vt:lpstr>
      <vt:lpstr>'J-Pers'!Print_Titles</vt:lpstr>
      <vt:lpstr>'ORIGINAL BUDGET'!Print_Titles</vt:lpstr>
      <vt:lpstr>'Q1 Inv'!Print_Titles</vt:lpstr>
      <vt:lpstr>'Q2 Inv'!Print_Titles</vt:lpstr>
      <vt:lpstr>'Q3 Inv'!Print_Titles</vt:lpstr>
      <vt:lpstr>'Q4 Inv'!Print_Titles</vt:lpstr>
      <vt:lpstr>'Sup Inv'!Print_Titles</vt:lpstr>
      <vt:lpstr>DATA!Programs</vt:lpstr>
      <vt:lpstr>'ORIGINAL BUDGET'!Programs</vt:lpstr>
      <vt:lpstr>DATA!ProgramTypes</vt:lpstr>
      <vt:lpstr>ProgramTypes</vt:lpstr>
      <vt:lpstr>State_Fiscal_Years</vt:lpstr>
      <vt:lpstr>TemplateVersion</vt:lpstr>
      <vt:lpstr>Title</vt:lpstr>
      <vt:lpstr>WeightedMCFTitles</vt:lpstr>
    </vt:vector>
  </TitlesOfParts>
  <Manager>Amber.Delgado@cdph.ca.gov</Manager>
  <Company>CDPH/MCAH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MCAH Programs I&amp;E Quarterly</dc:title>
  <dc:creator>Neff, Michael (CDPH-CFH-MCAH)</dc:creator>
  <cp:keywords>I&amp;E, MCAH Budget/Invoice Template,</cp:keywords>
  <cp:lastModifiedBy>Lee, Stefanie (CDPH-CFH-MCH-ASB)</cp:lastModifiedBy>
  <cp:lastPrinted>2018-08-27T18:32:12Z</cp:lastPrinted>
  <dcterms:created xsi:type="dcterms:W3CDTF">1998-02-09T14:40:20Z</dcterms:created>
  <dcterms:modified xsi:type="dcterms:W3CDTF">2018-12-06T22:21:30Z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Language">
    <vt:lpwstr>English</vt:lpwstr>
  </property>
  <property fmtid="{D5CDD505-2E9C-101B-9397-08002B2CF9AE}" pid="10" name="Target Audience Group">
    <vt:lpwstr>16;#;#20;#;#24;#;#21;#;#18;#;#17;#;#15;#</vt:lpwstr>
  </property>
  <property fmtid="{D5CDD505-2E9C-101B-9397-08002B2CF9AE}" pid="11" name="Topics">
    <vt:lpwstr/>
  </property>
  <property fmtid="{D5CDD505-2E9C-101B-9397-08002B2CF9AE}" pid="12" name="Abstract">
    <vt:lpwstr>MCAH Quartely Invoicing 2009-10</vt:lpwstr>
  </property>
  <property fmtid="{D5CDD505-2E9C-101B-9397-08002B2CF9AE}" pid="13" name="Reading Level">
    <vt:lpwstr>9</vt:lpwstr>
  </property>
  <property fmtid="{D5CDD505-2E9C-101B-9397-08002B2CF9AE}" pid="14" name="PublishingExpirationDate">
    <vt:lpwstr/>
  </property>
  <property fmtid="{D5CDD505-2E9C-101B-9397-08002B2CF9AE}" pid="15" name="Organization">
    <vt:lpwstr>275</vt:lpwstr>
  </property>
  <property fmtid="{D5CDD505-2E9C-101B-9397-08002B2CF9AE}" pid="16" name="PublishingStartDate">
    <vt:lpwstr/>
  </property>
  <property fmtid="{D5CDD505-2E9C-101B-9397-08002B2CF9AE}" pid="17" name="HealthPubTopics">
    <vt:lpwstr>1;#;#59;#;#35;#;#12;#;#14;#;#16;#;#21;#;#36;#;#44;#;#49;#</vt:lpwstr>
  </property>
  <property fmtid="{D5CDD505-2E9C-101B-9397-08002B2CF9AE}" pid="18" name="PublishingContactName">
    <vt:lpwstr>MOWeb@cdph.ca.gov</vt:lpwstr>
  </property>
  <property fmtid="{D5CDD505-2E9C-101B-9397-08002B2CF9AE}" pid="19" name="Publication Type">
    <vt:lpwstr>9;#;#15;#</vt:lpwstr>
  </property>
  <property fmtid="{D5CDD505-2E9C-101B-9397-08002B2CF9AE}" pid="20" name="ContentTypeId">
    <vt:lpwstr>0x0101002CC577673628EB48993F371F1850BF7D00A22492079F697C4CB25F2310732F4AD9</vt:lpwstr>
  </property>
  <property fmtid="{D5CDD505-2E9C-101B-9397-08002B2CF9AE}" pid="21" name="Content Language">
    <vt:lpwstr>97;#English|25e340a5-d50c-48d7-adc0-a905fb7bff5c</vt:lpwstr>
  </property>
  <property fmtid="{D5CDD505-2E9C-101B-9397-08002B2CF9AE}" pid="22" name="Topic">
    <vt:lpwstr/>
  </property>
  <property fmtid="{D5CDD505-2E9C-101B-9397-08002B2CF9AE}" pid="23" name="CDPH Audience">
    <vt:lpwstr/>
  </property>
  <property fmtid="{D5CDD505-2E9C-101B-9397-08002B2CF9AE}" pid="24" name="Program">
    <vt:lpwstr/>
  </property>
</Properties>
</file>